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C:\Users\Stachova\Desktop\SAZPŠ\"/>
    </mc:Choice>
  </mc:AlternateContent>
  <bookViews>
    <workbookView xWindow="0" yWindow="0" windowWidth="23040" windowHeight="9072"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K46" i="4" s="1"/>
  <c r="A82" i="4"/>
  <c r="K82"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K48"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M17" i="4" s="1"/>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C14" i="6"/>
  <c r="K16" i="4"/>
  <c r="J16" i="4" s="1"/>
  <c r="L85" i="9"/>
  <c r="C85" i="9"/>
  <c r="C65" i="9"/>
  <c r="L65" i="9"/>
  <c r="C13" i="6"/>
  <c r="C10" i="6"/>
  <c r="K40" i="9"/>
  <c r="L41" i="9"/>
  <c r="L43" i="9"/>
  <c r="L46" i="9" s="1"/>
  <c r="K45" i="9"/>
  <c r="B43" i="9" s="1"/>
  <c r="M13" i="4"/>
  <c r="K12" i="4"/>
  <c r="J12" i="4" s="1"/>
  <c r="C11" i="6"/>
  <c r="F85" i="9" l="1"/>
  <c r="F65" i="9"/>
  <c r="E121" i="9"/>
  <c r="L121" i="9"/>
  <c r="M121" i="9" s="1"/>
  <c r="M83" i="4"/>
  <c r="M49" i="4"/>
  <c r="L63" i="9"/>
  <c r="M63" i="9" s="1"/>
  <c r="K22" i="4"/>
  <c r="J22" i="4" s="1"/>
  <c r="K78" i="4"/>
  <c r="M47" i="4"/>
  <c r="M75" i="4"/>
  <c r="M101" i="9"/>
  <c r="L95" i="9"/>
  <c r="M95" i="9" s="1"/>
  <c r="E95" i="9"/>
  <c r="D95" i="9"/>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72" i="9" l="1"/>
  <c r="I72" i="9" s="1"/>
  <c r="G92" i="9"/>
  <c r="I92" i="9" s="1"/>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0" i="9"/>
  <c r="D10" i="9" s="1"/>
  <c r="E12" i="9" l="1"/>
  <c r="D12"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<sst xmlns="http://schemas.openxmlformats.org/spreadsheetml/2006/main" count="4214" uniqueCount="2010">
  <si>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</si>
  <si>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</si>
  <si>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</si>
  <si>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</si>
  <si>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</si>
  <si>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</si>
  <si>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</si>
  <si>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</si>
  <si>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</si>
  <si>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</si>
  <si>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</si>
  <si>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</si>
  <si>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</si>
  <si>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</si>
  <si>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</si>
  <si>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</si>
  <si>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</si>
  <si>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</si>
  <si>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</si>
  <si>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</si>
  <si>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</si>
  <si>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</si>
  <si>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</si>
  <si>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</si>
  <si>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</si>
  <si>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</si>
  <si>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</si>
  <si>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</si>
  <si>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</si>
  <si>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</si>
  <si>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</si>
  <si>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</si>
  <si>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</si>
  <si>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</si>
  <si>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</si>
  <si>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</si>
  <si>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</si>
  <si>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</si>
  <si>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</si>
  <si>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</si>
  <si>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</si>
  <si>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</si>
  <si>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</si>
  <si>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</si>
  <si>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</si>
  <si>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</si>
  <si>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</si>
  <si>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</si>
  <si>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</si>
  <si>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</si>
  <si>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</si>
  <si>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</si>
  <si>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</si>
  <si>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</si>
  <si>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</si>
  <si>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</si>
  <si>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</si>
  <si>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</si>
  <si>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</si>
  <si>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</si>
  <si>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</si>
  <si>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</si>
  <si>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</si>
  <si>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</si>
  <si>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</si>
  <si>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</si>
  <si>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</si>
  <si>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</si>
  <si>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</si>
  <si>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</si>
  <si>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</si>
  <si>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</si>
  <si>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</si>
  <si>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</si>
  <si>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</si>
  <si>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</si>
  <si>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</si>
  <si>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</si>
  <si>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</si>
  <si>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</si>
  <si>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</si>
  <si>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</si>
  <si>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</si>
  <si>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</si>
  <si>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</si>
  <si>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</si>
  <si>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</si>
  <si>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</si>
  <si>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</si>
  <si>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</si>
  <si>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</si>
  <si>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</si>
  <si>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</si>
  <si>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</si>
  <si>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</si>
  <si>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</si>
  <si>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</si>
  <si>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</si>
  <si>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</si>
  <si>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</si>
  <si>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</si>
  <si>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</si>
  <si>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</si>
  <si>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</si>
  <si>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</si>
  <si>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</si>
  <si>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</si>
  <si>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</si>
  <si>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</si>
  <si>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</si>
  <si>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</si>
  <si>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</si>
  <si>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</si>
  <si>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</si>
  <si>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</si>
  <si>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</si>
  <si>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</si>
  <si>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</si>
  <si>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</si>
  <si>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</si>
  <si>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</si>
  <si>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</si>
  <si>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</si>
  <si>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</si>
  <si>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</si>
  <si>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</si>
  <si>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</si>
  <si>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</si>
  <si>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</si>
  <si>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</si>
  <si>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</si>
  <si>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</si>
  <si>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</si>
  <si>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</si>
  <si>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</si>
  <si>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</si>
  <si>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</si>
  <si>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</si>
  <si>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</si>
  <si>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</si>
  <si>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</si>
  <si>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</si>
  <si>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</si>
  <si>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</si>
  <si>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</si>
  <si>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</si>
  <si>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</si>
  <si>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</si>
  <si>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</si>
  <si>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</si>
  <si>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</si>
  <si>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</si>
  <si>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</si>
  <si>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</si>
  <si>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</si>
  <si>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</si>
  <si>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</si>
  <si>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</si>
  <si>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</si>
  <si>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</si>
  <si>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</si>
  <si>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</si>
  <si>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</si>
  <si>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</si>
  <si>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</si>
  <si>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</si>
  <si>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</si>
  <si>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</si>
  <si>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</si>
  <si>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</si>
  <si>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</si>
  <si>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</si>
  <si>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</si>
  <si>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</si>
  <si>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</si>
  <si>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</si>
  <si>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</si>
  <si>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</si>
  <si>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</si>
  <si>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</si>
  <si>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</si>
  <si>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</si>
  <si>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</si>
  <si>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</si>
  <si>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</si>
  <si>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</si>
  <si>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</si>
  <si>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</si>
  <si>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</si>
  <si>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</si>
  <si>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</si>
  <si>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</si>
  <si>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</si>
  <si>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</si>
  <si>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</si>
  <si>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</si>
  <si>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</si>
  <si>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</si>
  <si>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</si>
  <si>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</si>
  <si>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</si>
  <si>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</si>
  <si>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</si>
  <si>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</si>
  <si>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</si>
  <si>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</si>
  <si>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</si>
  <si>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</si>
  <si>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</si>
  <si>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</si>
  <si>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</si>
  <si>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</si>
  <si>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</si>
  <si>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</si>
  <si>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</si>
  <si>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</si>
  <si>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</si>
  <si>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</si>
  <si>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</si>
  <si>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</si>
  <si>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</si>
  <si>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</si>
  <si>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</si>
  <si>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</si>
  <si>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</si>
  <si>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</si>
  <si>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</si>
  <si>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</si>
  <si>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</si>
  <si>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</si>
  <si>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</si>
  <si>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</si>
  <si>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</si>
  <si>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</si>
  <si>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</si>
  <si>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</si>
  <si>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</si>
  <si>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</si>
  <si>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</si>
  <si>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</si>
  <si>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</si>
  <si>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</si>
  <si>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</si>
  <si>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</si>
  <si>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</si>
  <si>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</si>
  <si>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</si>
  <si>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</si>
  <si>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</si>
  <si>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</si>
  <si>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</si>
  <si>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</si>
  <si>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</si>
  <si>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</si>
  <si>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</si>
  <si>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</si>
  <si>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</si>
  <si>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</si>
  <si>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</si>
  <si>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</si>
  <si>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</si>
  <si>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</si>
  <si>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</si>
  <si>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</si>
  <si>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</si>
  <si>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</si>
  <si>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</si>
  <si>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</si>
  <si>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</si>
  <si>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</si>
  <si>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</si>
  <si>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</si>
  <si>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</si>
  <si>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</si>
  <si>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</si>
  <si>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</si>
  <si>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</si>
  <si>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</si>
  <si>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</si>
  <si>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</si>
  <si>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</si>
  <si>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</si>
  <si>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</si>
  <si>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</si>
  <si>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</si>
  <si>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</si>
  <si>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</si>
  <si>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</si>
  <si>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</si>
  <si>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</si>
  <si>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</si>
  <si>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</si>
  <si>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</si>
  <si>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</si>
  <si>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</si>
  <si>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</si>
  <si>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</si>
  <si>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</si>
  <si>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</si>
  <si>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</si>
  <si>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</si>
  <si>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</si>
  <si>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</si>
  <si>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</si>
  <si>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</si>
  <si>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</si>
  <si>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</si>
  <si>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</si>
  <si>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</si>
  <si>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</si>
  <si>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</si>
  <si>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</si>
  <si>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</si>
  <si>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</si>
  <si>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</si>
  <si>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</si>
  <si>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</si>
  <si>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</si>
  <si>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</si>
  <si>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</si>
  <si>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</si>
  <si>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</si>
  <si>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</si>
  <si>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</si>
  <si>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</si>
  <si>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</si>
  <si>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</si>
  <si>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</si>
  <si>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</si>
  <si>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</si>
  <si>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</si>
  <si>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</si>
  <si>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</si>
  <si>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</si>
  <si>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</si>
  <si>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</si>
  <si>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</si>
  <si>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</si>
  <si>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</si>
  <si>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</si>
  <si>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</si>
  <si>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</si>
  <si>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</si>
  <si>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</si>
  <si>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</si>
  <si>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</si>
  <si>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</si>
  <si>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</si>
  <si>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</si>
  <si>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</si>
  <si>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</si>
  <si>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</si>
  <si>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</si>
  <si>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</si>
  <si>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</si>
  <si>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</si>
  <si>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</si>
  <si>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</si>
  <si>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</si>
  <si>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</si>
  <si>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</si>
  <si>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</si>
  <si>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</si>
  <si>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</si>
  <si>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</si>
  <si>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</si>
  <si>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</si>
  <si>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</si>
  <si>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</si>
  <si>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</si>
  <si>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</si>
  <si>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</si>
  <si>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</si>
  <si>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</si>
  <si>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</si>
  <si>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</si>
  <si>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</si>
  <si>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</si>
  <si>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</si>
  <si>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</si>
  <si>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</si>
  <si>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</si>
  <si>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</si>
  <si>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</si>
  <si>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</si>
  <si>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</si>
  <si>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</si>
  <si>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</si>
  <si>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</si>
  <si>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</si>
  <si>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</si>
  <si>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</si>
  <si>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</si>
  <si>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</si>
  <si>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</si>
  <si>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</si>
  <si>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</si>
  <si>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</si>
  <si>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</si>
  <si>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</si>
  <si>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</si>
  <si>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</si>
  <si>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</si>
  <si>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</si>
  <si>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</si>
  <si>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</si>
  <si>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</si>
  <si>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</si>
  <si>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</si>
  <si>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</si>
  <si>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</si>
  <si>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</si>
  <si>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</si>
  <si>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</si>
  <si>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</si>
  <si>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</si>
  <si>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</si>
  <si>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</si>
  <si>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</si>
  <si>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</si>
  <si>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</si>
  <si>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</si>
  <si>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</si>
  <si>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</si>
  <si>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</si>
  <si>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</si>
  <si>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</si>
  <si>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</si>
  <si>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</si>
  <si>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</si>
  <si>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</si>
  <si>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</si>
  <si>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</si>
  <si>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</si>
  <si>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</si>
  <si>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</si>
  <si>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</si>
  <si>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</si>
  <si>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</si>
  <si>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</si>
  <si>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</si>
  <si>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</si>
  <si>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</si>
  <si>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</si>
  <si>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</si>
  <si>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</si>
  <si>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</si>
  <si>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</si>
  <si>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</si>
  <si>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</si>
  <si>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</si>
  <si>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</si>
  <si>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</si>
  <si>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</si>
  <si>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</si>
  <si>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</si>
  <si>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</si>
  <si>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</si>
  <si>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</si>
  <si>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</si>
  <si>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</si>
  <si>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</si>
  <si>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</si>
  <si>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</si>
  <si>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</si>
  <si>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</si>
  <si>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</si>
  <si>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</si>
  <si>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</si>
  <si>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</si>
  <si>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</si>
  <si>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</si>
  <si>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</si>
  <si>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</si>
  <si>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</si>
  <si>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</si>
  <si>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</si>
  <si>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</si>
  <si>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</si>
  <si>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</si>
  <si>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</si>
  <si>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</si>
  <si>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</si>
  <si>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</si>
  <si>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</si>
  <si>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</si>
  <si>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</si>
  <si>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</si>
  <si>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</si>
  <si>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</si>
  <si>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</si>
  <si>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</si>
  <si>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</si>
  <si>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</si>
  <si>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</si>
  <si>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</si>
  <si>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</si>
  <si>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</si>
  <si>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</si>
  <si>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</si>
  <si>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</si>
  <si>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</si>
  <si>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</si>
  <si>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</si>
  <si>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</si>
  <si>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</si>
  <si>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</si>
  <si>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</si>
  <si>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</si>
  <si>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</si>
  <si>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</si>
  <si>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</si>
  <si>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</si>
  <si>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</si>
  <si>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</si>
  <si>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</si>
  <si>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</si>
  <si>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</si>
  <si>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</si>
  <si>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</si>
  <si>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</si>
  <si>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</si>
  <si>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</si>
  <si>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</si>
  <si>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</si>
  <si>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</si>
  <si>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</si>
  <si>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</si>
  <si>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</si>
  <si>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</si>
  <si>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</si>
  <si>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</si>
  <si>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</si>
  <si>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</si>
  <si>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</si>
  <si>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</si>
  <si>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</si>
  <si>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</si>
  <si>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</si>
  <si>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</si>
  <si>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</si>
  <si>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</si>
  <si>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</si>
  <si>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</si>
  <si>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</si>
  <si>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</si>
  <si>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</si>
  <si>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</si>
  <si>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</si>
  <si>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</si>
  <si>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</si>
  <si>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</si>
  <si>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</si>
  <si>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</si>
  <si>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</si>
  <si>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</si>
  <si>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</si>
  <si>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</si>
  <si>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</si>
  <si>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</si>
  <si>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</si>
  <si>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</si>
  <si>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</si>
  <si>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</si>
  <si>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</si>
  <si>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</si>
  <si>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</si>
  <si>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</si>
  <si>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</si>
  <si>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</si>
  <si>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</si>
  <si>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</si>
  <si>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</si>
  <si>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</si>
  <si>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</si>
  <si>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</si>
  <si>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</si>
  <si>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</si>
  <si>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</si>
  <si>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</si>
  <si>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</si>
  <si>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</si>
  <si>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</si>
  <si>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</si>
  <si>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</si>
  <si>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</si>
  <si>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</si>
  <si>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</si>
  <si>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</si>
  <si>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</si>
  <si>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</si>
  <si>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</si>
  <si>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</si>
  <si>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</si>
  <si>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</si>
  <si>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</si>
  <si>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</si>
  <si>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</si>
  <si>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</si>
  <si>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</si>
  <si>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</si>
  <si>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</si>
  <si>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</si>
  <si>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</si>
  <si>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</si>
  <si>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</si>
  <si>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</si>
  <si>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</si>
  <si>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</si>
  <si>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</si>
  <si>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</si>
  <si>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</si>
  <si>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</si>
  <si>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</si>
  <si>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</si>
  <si>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</si>
  <si>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</si>
  <si>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</si>
  <si>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</si>
  <si>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</si>
  <si>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</si>
  <si>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</si>
  <si>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</si>
  <si>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</si>
  <si>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</si>
  <si>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</si>
  <si>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</si>
  <si>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</si>
  <si>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</si>
  <si>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</si>
  <si>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</si>
  <si>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</si>
  <si>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</si>
  <si>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</si>
  <si>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</si>
  <si>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</si>
  <si>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</si>
  <si>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</si>
  <si>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</si>
  <si>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</si>
  <si>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</si>
  <si>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</si>
  <si>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</si>
  <si>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</si>
  <si>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</si>
  <si>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</si>
  <si>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</si>
  <si>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</si>
  <si>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</si>
  <si>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</si>
  <si>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</si>
  <si>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</si>
  <si>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</si>
  <si>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</si>
  <si>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</si>
  <si>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</si>
  <si>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</si>
  <si>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</si>
  <si>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</si>
  <si>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</si>
  <si>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</si>
  <si>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</si>
  <si>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</si>
  <si>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</si>
  <si>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</si>
  <si>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</si>
  <si>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</si>
  <si>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</si>
  <si>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</si>
  <si>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</si>
  <si>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</si>
  <si>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</si>
  <si>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</si>
  <si>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</si>
  <si>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</si>
  <si>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</si>
  <si>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</si>
  <si>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</si>
  <si>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</si>
  <si>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</si>
  <si>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</si>
  <si>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</si>
  <si>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</si>
  <si>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</si>
  <si>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</si>
  <si>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</si>
  <si>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</si>
  <si>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</si>
  <si>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</si>
  <si>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</si>
  <si>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</si>
  <si>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</si>
  <si>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</si>
  <si>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</si>
  <si>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</si>
  <si>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</si>
  <si>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</si>
  <si>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</si>
  <si>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</si>
  <si>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</si>
  <si>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</si>
  <si>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</si>
  <si>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</si>
  <si>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</si>
  <si>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</si>
  <si>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</si>
  <si>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</si>
  <si>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</si>
  <si>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</si>
  <si>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</si>
  <si>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</si>
  <si>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</si>
  <si>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</si>
  <si>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</si>
  <si>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</si>
  <si>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</si>
  <si>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</si>
  <si>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</si>
  <si>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</si>
  <si>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</si>
  <si>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</si>
  <si>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</si>
  <si>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</si>
  <si>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</si>
  <si>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</si>
  <si>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</si>
  <si>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</si>
  <si>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</si>
  <si>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</si>
  <si>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</si>
  <si>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</si>
  <si>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</si>
  <si>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</si>
  <si>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</si>
  <si>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</si>
  <si>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</si>
  <si>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</si>
  <si>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</si>
  <si>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</si>
  <si>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</si>
  <si>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</si>
  <si>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</si>
  <si>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</si>
  <si>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</si>
  <si>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</si>
  <si>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</si>
  <si>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</si>
  <si>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</si>
  <si>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</si>
  <si>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</si>
  <si>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</si>
  <si>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</si>
  <si>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</si>
  <si>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</si>
  <si>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</si>
  <si>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</si>
  <si>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</si>
  <si>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</si>
  <si>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</si>
  <si>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</si>
  <si>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</si>
  <si>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</si>
  <si>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</si>
  <si>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</si>
  <si>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</si>
  <si>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</si>
  <si>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</si>
  <si>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</si>
  <si>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</si>
  <si>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</si>
  <si>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</si>
  <si>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</si>
  <si>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</si>
  <si>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</si>
  <si>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</si>
  <si>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</si>
  <si>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</si>
  <si>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</si>
  <si>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</si>
  <si>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</si>
  <si>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</si>
  <si>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</si>
  <si>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</si>
  <si>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</si>
  <si>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</si>
  <si>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</si>
  <si>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</si>
  <si>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</si>
  <si>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</si>
  <si>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</si>
  <si>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</si>
  <si>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</si>
  <si>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</si>
  <si>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</si>
  <si>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</si>
  <si>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</si>
  <si>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</si>
  <si>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</si>
  <si>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</si>
  <si>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</si>
  <si>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</si>
  <si>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</si>
  <si>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</si>
  <si>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</si>
  <si>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</si>
  <si>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</si>
  <si>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</si>
  <si>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</si>
  <si>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</si>
  <si>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</si>
  <si>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</si>
  <si>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</si>
  <si>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</si>
  <si>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</si>
  <si>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</si>
  <si>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</si>
  <si>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</si>
  <si>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</si>
  <si>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</si>
  <si>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</si>
  <si>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</si>
  <si>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</si>
  <si>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</si>
  <si>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</si>
  <si>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</si>
  <si>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</si>
  <si>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</si>
  <si>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</si>
  <si>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</si>
  <si>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</si>
  <si>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</si>
  <si>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</si>
  <si>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</si>
  <si>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</si>
  <si>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</si>
  <si>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</si>
  <si>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</si>
  <si>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</si>
  <si>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</si>
  <si>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</si>
  <si>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</si>
  <si>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</si>
  <si>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</si>
  <si>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</si>
  <si>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</si>
  <si>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</si>
  <si>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</si>
  <si>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</si>
  <si>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</si>
  <si>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</si>
  <si>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</si>
  <si>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</si>
  <si>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</si>
  <si>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</si>
  <si>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</si>
  <si>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</si>
  <si>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</si>
  <si>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</si>
  <si>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</si>
  <si>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</si>
  <si>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</si>
  <si>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</si>
  <si>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</si>
  <si>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</si>
  <si>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</si>
  <si>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</si>
  <si>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</si>
  <si>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</si>
  <si>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</si>
  <si>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</si>
  <si>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</si>
  <si>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</si>
  <si>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</si>
  <si>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</si>
  <si>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</si>
  <si>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</si>
  <si>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</si>
  <si>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</si>
  <si>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</si>
  <si>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</si>
  <si>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</si>
  <si>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</si>
  <si>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</si>
  <si>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</si>
  <si>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</si>
  <si>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</si>
  <si>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</si>
  <si>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</si>
  <si>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</si>
  <si>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</si>
  <si>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</si>
  <si>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</si>
  <si>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</si>
  <si>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</si>
  <si>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</si>
  <si>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</si>
  <si>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</si>
  <si>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</si>
  <si>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</si>
  <si>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</si>
  <si>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</si>
  <si>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</si>
  <si>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</si>
  <si>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</si>
  <si>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</si>
  <si>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</si>
  <si>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</si>
  <si>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</si>
  <si>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</si>
  <si>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</si>
  <si>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</si>
  <si>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</si>
  <si>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</si>
  <si>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</si>
  <si>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</si>
  <si>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</si>
  <si>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</si>
  <si>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</si>
  <si>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</si>
  <si>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</si>
  <si>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</si>
  <si>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</si>
  <si>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</si>
  <si>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</si>
  <si>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</si>
  <si>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</si>
  <si>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</si>
  <si>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</si>
  <si>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</si>
  <si>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</si>
  <si>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</si>
  <si>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</si>
  <si>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</si>
  <si>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</si>
  <si>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</si>
  <si>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</si>
  <si>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</si>
  <si>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</si>
  <si>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</si>
  <si>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</si>
  <si>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</si>
  <si>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</si>
  <si>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</si>
  <si>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</si>
  <si>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</si>
  <si>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</si>
  <si>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</si>
  <si>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</si>
  <si>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</si>
  <si>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</si>
  <si>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</si>
  <si>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</si>
  <si>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</si>
  <si>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</si>
  <si>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</si>
  <si>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</si>
  <si>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</si>
  <si>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</si>
  <si>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</si>
  <si>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</si>
  <si>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</si>
  <si>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</si>
  <si>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</si>
  <si>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</si>
  <si>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</si>
  <si>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</si>
  <si>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</si>
  <si>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</si>
  <si>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</si>
  <si>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</si>
  <si>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</si>
  <si>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</si>
  <si>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</si>
  <si>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</si>
  <si>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</si>
  <si>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</si>
  <si>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</si>
  <si>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</si>
  <si>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</si>
  <si>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</si>
  <si>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</si>
  <si>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</si>
  <si>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</si>
  <si>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</si>
  <si>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</si>
  <si>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</si>
  <si>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</si>
  <si>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</si>
  <si>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</si>
  <si>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</si>
  <si>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</si>
  <si>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</si>
  <si>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</si>
  <si>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</si>
  <si>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</si>
  <si>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</si>
  <si>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</si>
  <si>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</si>
  <si>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</si>
  <si>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</si>
  <si>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</si>
  <si>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</si>
  <si>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</si>
  <si>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</si>
  <si>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</si>
  <si>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</si>
  <si>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</si>
  <si>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</si>
  <si>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</si>
  <si>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</si>
  <si>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</si>
  <si>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</si>
  <si>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</si>
  <si>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</si>
  <si>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</si>
  <si>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</si>
  <si>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</si>
  <si>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</si>
  <si>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</si>
  <si>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</si>
  <si>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</si>
  <si>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</si>
  <si>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</si>
  <si>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</si>
  <si>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</si>
  <si>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</si>
  <si>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</si>
  <si>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</si>
  <si>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</si>
  <si>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</si>
  <si>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</si>
  <si>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</si>
  <si>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</si>
  <si>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</si>
  <si>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</si>
  <si>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</si>
  <si>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</si>
  <si>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</si>
  <si>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</si>
  <si>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</si>
  <si>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</si>
  <si>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</si>
  <si>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</si>
  <si>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</si>
  <si>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</si>
  <si>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</si>
  <si>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</si>
  <si>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</si>
  <si>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</si>
  <si>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</si>
  <si>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</si>
  <si>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</si>
  <si>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</si>
  <si>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</si>
  <si>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</si>
  <si>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</si>
  <si>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</si>
  <si>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</si>
  <si>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</si>
  <si>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</si>
  <si>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</si>
  <si>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</si>
  <si>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</si>
  <si>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</si>
  <si>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</si>
  <si>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</si>
  <si>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</si>
  <si>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</si>
  <si>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</si>
  <si>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</si>
  <si>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</si>
  <si>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</si>
  <si>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</si>
  <si>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</si>
  <si>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</si>
  <si>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</si>
  <si>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</si>
  <si>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</si>
  <si>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</si>
  <si>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</si>
  <si>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</si>
  <si>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</si>
  <si>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</si>
  <si>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</si>
  <si>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</si>
  <si>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</si>
  <si>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</si>
  <si>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</si>
  <si>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</si>
  <si>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</si>
  <si>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</si>
  <si>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</si>
  <si>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</si>
  <si>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</si>
  <si>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</si>
  <si>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</si>
  <si>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</si>
  <si>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</si>
  <si>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</si>
  <si>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</si>
  <si>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</si>
  <si>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</si>
  <si>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</si>
  <si>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</si>
  <si>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</si>
  <si>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</si>
  <si>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</si>
  <si>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</si>
  <si>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</si>
  <si>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</si>
  <si>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</si>
  <si>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</si>
  <si>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</si>
  <si>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</si>
  <si>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</si>
  <si>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</si>
  <si>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</si>
  <si>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</si>
  <si>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</si>
  <si>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</si>
  <si>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</si>
  <si>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</si>
  <si>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</si>
  <si>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</si>
  <si>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</si>
  <si>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</si>
  <si>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</si>
  <si>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</si>
  <si>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</si>
  <si>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</si>
  <si>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</si>
  <si>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</si>
  <si>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</si>
  <si>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</si>
  <si>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</si>
  <si>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</si>
  <si>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</si>
  <si>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</si>
  <si>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</si>
  <si>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</si>
  <si>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</si>
  <si>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</si>
  <si>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</si>
  <si>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</si>
  <si>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</si>
  <si>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</si>
  <si>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</si>
  <si>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</si>
  <si>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</si>
  <si>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</si>
  <si>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</si>
  <si>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</si>
  <si>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</si>
  <si>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</si>
  <si>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</si>
  <si>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</si>
  <si>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</si>
  <si>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</si>
  <si>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</si>
  <si>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</si>
  <si>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</si>
  <si>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</si>
  <si>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</si>
  <si>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</si>
  <si>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</si>
  <si>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</si>
  <si>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</si>
  <si>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</si>
  <si>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</si>
  <si>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</si>
  <si>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</si>
  <si>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</si>
  <si>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</si>
  <si>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</si>
  <si>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</si>
  <si>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</si>
  <si>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</si>
  <si>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</si>
  <si>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</si>
  <si>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</si>
  <si>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</si>
  <si>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</si>
  <si>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</si>
  <si>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</si>
  <si>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</si>
  <si>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</si>
  <si>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</si>
  <si>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</si>
  <si>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</si>
  <si>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</si>
  <si>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</si>
  <si>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</si>
  <si>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</si>
  <si>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</si>
  <si>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</si>
  <si>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</si>
  <si>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</si>
  <si>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</si>
  <si>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</si>
  <si>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</si>
  <si>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</si>
  <si>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</si>
  <si>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</si>
  <si>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</si>
  <si>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</si>
  <si>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</si>
  <si>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</si>
  <si>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</si>
  <si>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</si>
  <si>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</si>
  <si>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</si>
  <si>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</si>
  <si>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</si>
  <si>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</si>
  <si>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</si>
  <si>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</si>
  <si>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</si>
  <si>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</si>
  <si>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</si>
  <si>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</si>
  <si>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</si>
  <si>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</si>
  <si>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</si>
  <si>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</si>
  <si>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</si>
  <si>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</si>
  <si>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</si>
  <si>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</si>
  <si>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</si>
  <si>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</si>
  <si>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</si>
  <si>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</si>
  <si>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</si>
  <si>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</si>
  <si>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</si>
  <si>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</si>
  <si>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</si>
  <si>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</si>
  <si>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</si>
  <si>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</si>
  <si>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</si>
  <si>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</si>
  <si>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</si>
  <si>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</si>
  <si>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</si>
  <si>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</si>
  <si>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</si>
  <si>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</si>
  <si>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</si>
  <si>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</si>
  <si>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</si>
  <si>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</si>
  <si>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</si>
  <si>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</si>
  <si>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</si>
  <si>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</si>
  <si>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</si>
  <si>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</si>
  <si>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</si>
  <si>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</si>
  <si>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</si>
  <si>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</si>
  <si>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</si>
  <si>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</si>
  <si>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</si>
  <si>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</si>
  <si>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</si>
  <si>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</si>
  <si>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</si>
  <si>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</si>
  <si>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</si>
  <si>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</si>
  <si>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</si>
  <si>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</si>
  <si>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</si>
  <si>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</si>
  <si>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</si>
  <si>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</si>
  <si>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</si>
  <si>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</si>
  <si>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</si>
  <si>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</si>
  <si>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</si>
  <si>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</si>
  <si>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</si>
  <si>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</si>
  <si>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</si>
  <si>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</si>
  <si>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</si>
  <si>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</si>
  <si>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</si>
  <si>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</si>
  <si>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</si>
  <si>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</si>
  <si>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</si>
  <si>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</si>
  <si>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</si>
  <si>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</si>
  <si>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</si>
  <si>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</si>
  <si>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</si>
  <si>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</si>
  <si>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</si>
  <si>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</si>
  <si>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</si>
  <si>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</si>
  <si>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</si>
  <si>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</si>
  <si>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</si>
  <si>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</si>
  <si>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</si>
  <si>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</si>
  <si>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</si>
  <si>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</si>
  <si>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</si>
  <si>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</si>
  <si>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</si>
  <si>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</si>
  <si>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</si>
  <si>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</si>
  <si>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</si>
  <si>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</si>
  <si>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</si>
  <si>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</si>
  <si>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</si>
  <si>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</si>
  <si>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</si>
  <si>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</si>
  <si>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</si>
  <si>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</si>
  <si>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</si>
  <si>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</si>
  <si>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</si>
  <si>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</si>
  <si>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</si>
  <si>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</si>
  <si>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</si>
  <si>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</si>
  <si>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</si>
  <si>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</si>
  <si>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</si>
  <si>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</si>
  <si>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</si>
  <si>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</si>
  <si>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</si>
  <si>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</si>
  <si>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</si>
  <si>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</si>
  <si>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</si>
  <si>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</si>
  <si>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</si>
  <si>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</si>
  <si>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</si>
  <si>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</si>
  <si>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</si>
  <si>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</si>
  <si>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</si>
  <si>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</si>
  <si>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</si>
  <si>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</si>
  <si>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</si>
  <si>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</si>
  <si>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</si>
  <si>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</si>
  <si>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</si>
  <si>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</si>
  <si>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</si>
  <si>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</si>
  <si>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</si>
  <si>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</si>
  <si>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</si>
  <si>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</si>
  <si>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</si>
  <si>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</si>
  <si>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</si>
  <si>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</si>
  <si>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</si>
  <si>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</si>
  <si>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</si>
  <si>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</si>
  <si>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</si>
  <si>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</si>
  <si>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</si>
  <si>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</si>
  <si>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</si>
  <si>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</si>
  <si>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</si>
  <si>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</si>
  <si>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</si>
  <si>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</si>
  <si>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</si>
  <si>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</si>
  <si>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</si>
  <si>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</si>
  <si>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</si>
  <si>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</si>
  <si>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</si>
  <si>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</si>
  <si>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</si>
  <si>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</si>
  <si>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</si>
  <si>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</si>
  <si>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</si>
  <si>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</si>
  <si>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</si>
  <si>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</si>
  <si>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</si>
  <si>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</si>
  <si>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</si>
  <si>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</si>
  <si>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</si>
  <si>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</si>
  <si>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</si>
  <si>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</si>
  <si>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</si>
  <si>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</si>
  <si>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</si>
  <si>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</si>
  <si>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</si>
  <si>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</si>
  <si>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</si>
  <si>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</si>
  <si>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</si>
  <si>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</si>
  <si>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</si>
  <si>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</si>
  <si>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</si>
  <si>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</si>
  <si>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</si>
  <si>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</si>
  <si>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</si>
  <si>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</si>
  <si>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</si>
  <si>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</si>
  <si>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</si>
  <si>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</si>
  <si>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</si>
  <si>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</si>
  <si>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</si>
  <si>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</si>
  <si>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</si>
  <si>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</si>
  <si>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</si>
  <si>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</si>
  <si>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</si>
  <si>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</si>
  <si>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</si>
  <si>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</si>
  <si>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</si>
  <si>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</si>
  <si>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</si>
  <si>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</si>
  <si>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</si>
  <si>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</si>
  <si>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</si>
  <si>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</si>
  <si>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</si>
  <si>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</si>
  <si>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</si>
  <si>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</si>
  <si>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</si>
  <si>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</si>
  <si>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</si>
  <si>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</si>
  <si>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</si>
  <si>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</si>
  <si>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</si>
  <si>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</si>
  <si>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</si>
  <si>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</si>
  <si>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</si>
  <si>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</si>
  <si>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</si>
  <si>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</si>
  <si>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</si>
  <si>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</si>
  <si>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</si>
  <si>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</si>
  <si>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</si>
  <si>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</si>
  <si>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</si>
  <si>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</si>
  <si>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</si>
  <si>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</si>
  <si>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</si>
  <si>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</si>
  <si>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</si>
  <si>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</si>
  <si>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</si>
  <si>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</si>
  <si>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</si>
  <si>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</si>
  <si>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</si>
  <si>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</si>
  <si>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</si>
  <si>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</si>
  <si>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</si>
  <si>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</si>
  <si>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</si>
  <si>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</si>
  <si>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</si>
  <si>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</si>
  <si>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</si>
  <si>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</si>
  <si>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</si>
  <si>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</si>
  <si>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</si>
  <si>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</si>
  <si>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</si>
  <si>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</si>
  <si>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</si>
  <si>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</si>
  <si>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</si>
  <si>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</si>
  <si>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</si>
  <si>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</si>
  <si>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</si>
  <si>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</si>
  <si>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</si>
  <si>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</si>
  <si>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</si>
  <si>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</si>
  <si>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</si>
  <si>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</si>
  <si>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</si>
  <si>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</si>
  <si>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</si>
  <si>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</si>
  <si>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</si>
  <si>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</si>
  <si>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</si>
  <si>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</si>
  <si>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</si>
  <si>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</si>
  <si>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</si>
  <si>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</si>
  <si>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</si>
  <si>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</si>
  <si>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</si>
  <si>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</si>
  <si>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</si>
  <si>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</si>
  <si>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</si>
  <si>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</si>
  <si>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</si>
  <si>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</si>
  <si>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</si>
  <si>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</si>
  <si>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</si>
  <si>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</si>
  <si>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</si>
  <si>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</si>
  <si>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</si>
  <si>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</si>
  <si>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</si>
  <si>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</si>
  <si>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</si>
  <si>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</si>
  <si>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</si>
  <si>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</si>
  <si>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</si>
  <si>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</si>
  <si>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</si>
  <si>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</si>
  <si>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</si>
  <si>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</si>
  <si>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</si>
  <si>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</si>
  <si>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</si>
  <si>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</si>
  <si>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</si>
  <si>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</si>
  <si>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</si>
  <si>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</si>
  <si>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</si>
  <si>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</si>
  <si>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</si>
  <si>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</si>
  <si>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</si>
  <si>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</si>
  <si>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</si>
  <si>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</si>
  <si>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</si>
  <si>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</si>
  <si>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</si>
  <si>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</si>
  <si>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</si>
  <si>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</si>
  <si>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</si>
  <si>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</si>
  <si>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</si>
  <si>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</si>
  <si>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</si>
  <si>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</si>
  <si>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</si>
  <si>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</si>
  <si>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</si>
  <si>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</si>
  <si>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</si>
  <si>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</si>
  <si>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</si>
  <si>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</si>
  <si>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</si>
  <si>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</si>
  <si>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</si>
  <si>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</si>
  <si>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</si>
  <si>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</si>
  <si>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</si>
  <si>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</si>
  <si>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</si>
  <si>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</si>
  <si>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</si>
  <si>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</si>
  <si>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</si>
  <si>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</si>
  <si>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</si>
  <si>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</si>
  <si>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</si>
  <si>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</si>
  <si>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</si>
  <si>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</si>
  <si>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</si>
  <si>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</si>
  <si>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</si>
  <si>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</si>
  <si>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</si>
  <si>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</si>
  <si>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</si>
  <si>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</si>
  <si>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</si>
  <si>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</si>
  <si>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</si>
  <si>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</si>
  <si>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</si>
  <si>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</si>
  <si>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</si>
  <si>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</si>
  <si>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</si>
  <si>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</si>
  <si>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</si>
  <si>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</si>
  <si>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</si>
  <si>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</si>
  <si>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</si>
  <si>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</si>
  <si>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</si>
  <si>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</si>
  <si>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</si>
  <si>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</si>
  <si>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</si>
  <si>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</si>
  <si>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</si>
  <si>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</si>
  <si>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</si>
  <si>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</si>
  <si>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</si>
  <si>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</si>
  <si>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</si>
  <si>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</si>
  <si>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</si>
  <si>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</si>
  <si>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</si>
  <si>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</si>
  <si>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</si>
  <si>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</si>
  <si>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</si>
  <si>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</si>
  <si>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</si>
  <si>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</si>
  <si>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</si>
  <si>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</si>
  <si>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</si>
  <si>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</si>
  <si>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</si>
  <si>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</si>
  <si>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</si>
  <si>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</si>
  <si>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</si>
  <si>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</si>
  <si>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</si>
  <si>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</si>
  <si>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</si>
  <si>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</si>
  <si>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</si>
  <si>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</si>
  <si>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</si>
  <si>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</si>
  <si>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</si>
  <si>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</si>
  <si>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</si>
  <si>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</si>
  <si>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</si>
  <si>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</si>
  <si>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</si>
  <si>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</si>
  <si>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</si>
  <si>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</si>
  <si>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</si>
  <si>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</si>
  <si>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</si>
  <si>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</si>
  <si>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</si>
  <si>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</si>
  <si>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</si>
  <si>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</si>
  <si>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</si>
  <si>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</si>
  <si>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</si>
  <si>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</si>
  <si>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</si>
  <si>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</si>
  <si>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</si>
  <si>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</si>
  <si>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</si>
  <si>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</si>
  <si>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</si>
  <si>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</si>
  <si>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</si>
  <si>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</si>
  <si>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</si>
  <si>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</si>
  <si>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</si>
  <si>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</si>
  <si>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</si>
  <si>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</si>
  <si>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</si>
  <si>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</si>
  <si>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</si>
  <si>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</si>
  <si>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</si>
  <si>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</si>
  <si>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</si>
  <si>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</si>
  <si>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</si>
  <si>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</si>
  <si>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</si>
  <si>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</si>
  <si>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</si>
  <si>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</si>
  <si>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</si>
  <si>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</si>
  <si>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</si>
  <si>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</si>
  <si>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</si>
  <si>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</si>
  <si>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</si>
  <si>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</si>
  <si>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</si>
  <si>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</si>
  <si>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</si>
  <si>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</si>
  <si>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</si>
  <si>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DF25028</t>
  </si>
  <si>
    <t>FA 5202500161</t>
  </si>
  <si>
    <t>36426300</t>
  </si>
  <si>
    <t>Alexandra Wellness Hotel, s.r.o.,Liptovský Ján</t>
  </si>
  <si>
    <t>DF25020</t>
  </si>
  <si>
    <t>202505</t>
  </si>
  <si>
    <t>ubytovanie MSR</t>
  </si>
  <si>
    <t>31651101</t>
  </si>
  <si>
    <t>MASEK s.r.o.,Śarišské Michaľany</t>
  </si>
  <si>
    <t>DF25005</t>
  </si>
  <si>
    <t>MEMBSFEE25SVK-120</t>
  </si>
  <si>
    <t>IBSA členské na rok 2025</t>
  </si>
  <si>
    <t>IBSA, Bon, Germany</t>
  </si>
  <si>
    <t>c - zabezpečenie činnosti a úloh v roku 2025</t>
  </si>
  <si>
    <t>sústredenie Malé Šintava</t>
  </si>
  <si>
    <t>DF25047</t>
  </si>
  <si>
    <t>2025006</t>
  </si>
  <si>
    <t>31300073</t>
  </si>
  <si>
    <t>TJ SLAVOJ, Veľký Šariš</t>
  </si>
  <si>
    <t>prenájom kolkárne ,rozhodca - turnaj kolky</t>
  </si>
  <si>
    <t>DF25048</t>
  </si>
  <si>
    <t>tlač diplomov,trofeje - MS kolky</t>
  </si>
  <si>
    <t>464054171</t>
  </si>
  <si>
    <t>202500008</t>
  </si>
  <si>
    <t>PARMAS s.r.o.,Špišská Nová Ves</t>
  </si>
  <si>
    <t>DF25049</t>
  </si>
  <si>
    <t>2025-02</t>
  </si>
  <si>
    <t>prenájom kolkárne - domáca súťaž</t>
  </si>
  <si>
    <t>46724851</t>
  </si>
  <si>
    <t>DE JO, s.r.o.,Nováčany</t>
  </si>
  <si>
    <t>DF25050</t>
  </si>
  <si>
    <t>OF2503001</t>
  </si>
  <si>
    <t>prenájom,montáž,demontáž stola pre AST</t>
  </si>
  <si>
    <t>35676728</t>
  </si>
  <si>
    <t>Mestský športový klub nevidiacich a slabozrakých, Žilina-Brodno</t>
  </si>
  <si>
    <t>DF25051</t>
  </si>
  <si>
    <t>4000109200</t>
  </si>
  <si>
    <t>strava,ubytovanie,prenájom-kvalifikácia AST Strečno</t>
  </si>
  <si>
    <t>31364501</t>
  </si>
  <si>
    <t>Železnice SR, Bratislava</t>
  </si>
  <si>
    <t>DF25052</t>
  </si>
  <si>
    <t>0072025</t>
  </si>
  <si>
    <t>organizovanie kvalifikácie MSR</t>
  </si>
  <si>
    <t>30777941</t>
  </si>
  <si>
    <t>ŠK nevidiacich a slabozrakých DINOSAURUS, Bratislava</t>
  </si>
  <si>
    <t>DF25053</t>
  </si>
  <si>
    <t>0082025</t>
  </si>
  <si>
    <t>tréningová príprava</t>
  </si>
  <si>
    <t>DF25054</t>
  </si>
  <si>
    <t>OF25001</t>
  </si>
  <si>
    <t>účtovníctvo a personalistika</t>
  </si>
  <si>
    <t>43966748</t>
  </si>
  <si>
    <t>MARESTA, s.r.o.Žilina</t>
  </si>
  <si>
    <t>202514</t>
  </si>
  <si>
    <t>strava</t>
  </si>
  <si>
    <t>53095359</t>
  </si>
  <si>
    <t>Kolienko s.r.o.,Košice</t>
  </si>
  <si>
    <t>DF25055</t>
  </si>
  <si>
    <t>DF25056</t>
  </si>
  <si>
    <t>500062</t>
  </si>
  <si>
    <t>zálohová faktúra-ubytovanie 24 osôb</t>
  </si>
  <si>
    <t>31729746</t>
  </si>
  <si>
    <t>Strojár, s.r.o.,Košice</t>
  </si>
  <si>
    <t>DF25057</t>
  </si>
  <si>
    <t>tréningová príprava hráčov AST</t>
  </si>
  <si>
    <t>17151414</t>
  </si>
  <si>
    <t>TJ Štart Levoča</t>
  </si>
  <si>
    <t>DF25058</t>
  </si>
  <si>
    <t>202526</t>
  </si>
  <si>
    <t>tréningová príprava január-apríl - AST</t>
  </si>
  <si>
    <t>53804031</t>
  </si>
  <si>
    <t>Blind Sports Club, Mojš</t>
  </si>
  <si>
    <t>DF25059</t>
  </si>
  <si>
    <t>042025</t>
  </si>
  <si>
    <t>31944833</t>
  </si>
  <si>
    <t>ŠK Handicap Sport Club NSŠ Mravce,Košice</t>
  </si>
  <si>
    <t>DF25060</t>
  </si>
  <si>
    <t>052025</t>
  </si>
  <si>
    <t>usporiadanie MS v AST 2025</t>
  </si>
  <si>
    <t>DF25061</t>
  </si>
  <si>
    <t>S25SVKNPB0004-001</t>
  </si>
  <si>
    <t>DF25062</t>
  </si>
  <si>
    <t>licencia na rok 2025</t>
  </si>
  <si>
    <t>9/2025</t>
  </si>
  <si>
    <t>MS 2025-štartovné 7 osôb, poplatok</t>
  </si>
  <si>
    <t>Federazione Italiana Sport Paralimpici per Ipovedenti e Ciechi,Roma</t>
  </si>
  <si>
    <t>ID002</t>
  </si>
  <si>
    <t xml:space="preserve">vyúčtovanie nákladov športového podujatia -kvalifikácia MSR AST </t>
  </si>
  <si>
    <t>p. Tkáčiková</t>
  </si>
  <si>
    <t>ID003</t>
  </si>
  <si>
    <t>p. Kočiš</t>
  </si>
  <si>
    <t xml:space="preserve">Mzdy za 3/25 </t>
  </si>
  <si>
    <t xml:space="preserve">Mzdy za 3/25-odvody </t>
  </si>
  <si>
    <t>Daňový úrad, VŠZP,SP</t>
  </si>
  <si>
    <t>DF25063</t>
  </si>
  <si>
    <t>05/25</t>
  </si>
  <si>
    <t>tréningový proces</t>
  </si>
  <si>
    <t>37856006</t>
  </si>
  <si>
    <t>ŠK NSŠ SCORPIONI NITRA</t>
  </si>
  <si>
    <t>DF25064</t>
  </si>
  <si>
    <t>členské 2025</t>
  </si>
  <si>
    <t>2025-037</t>
  </si>
  <si>
    <t>IBCA,France</t>
  </si>
  <si>
    <t>DF25065</t>
  </si>
  <si>
    <t>F250451276</t>
  </si>
  <si>
    <t>kancelárske potreby</t>
  </si>
  <si>
    <t>36320439</t>
  </si>
  <si>
    <t>Daffer spol.s r.o.,Prievidza</t>
  </si>
  <si>
    <t>250401</t>
  </si>
  <si>
    <t>tréningy január-apríl 2025</t>
  </si>
  <si>
    <t>51858681</t>
  </si>
  <si>
    <t>ŠK MH Slovakia,Bzenov</t>
  </si>
  <si>
    <t>DF25066</t>
  </si>
  <si>
    <t>10250003</t>
  </si>
  <si>
    <t>členské 2025 SPV</t>
  </si>
  <si>
    <t>DF25067</t>
  </si>
  <si>
    <t>DF25068</t>
  </si>
  <si>
    <t>OF2504004</t>
  </si>
  <si>
    <t>tréningy</t>
  </si>
  <si>
    <t>MŠK, Žilina-Brodno</t>
  </si>
  <si>
    <t>DF25069</t>
  </si>
  <si>
    <t>OF2504003</t>
  </si>
  <si>
    <t>ubytovanie,strava,prenájom 15.ročník medzinárodného turnaja družstiev AST</t>
  </si>
  <si>
    <t>DF25070</t>
  </si>
  <si>
    <t>OFP20250153</t>
  </si>
  <si>
    <t>ubytovanie,prenájom,strava-MSR dvojíc</t>
  </si>
  <si>
    <t>50647270</t>
  </si>
  <si>
    <t>SIRS-Akvizície, a.s.,Žilina</t>
  </si>
  <si>
    <t>DF25071</t>
  </si>
  <si>
    <t>8125025178</t>
  </si>
  <si>
    <t>letenky-šachy</t>
  </si>
  <si>
    <t>35897821</t>
  </si>
  <si>
    <t>Pelicantravel.com s.r.o.,Bratislava</t>
  </si>
  <si>
    <t>DF25072</t>
  </si>
  <si>
    <t>2025010092</t>
  </si>
  <si>
    <t>vlajka s logom IBSA</t>
  </si>
  <si>
    <t>34960759</t>
  </si>
  <si>
    <t>Nadežda Mrižová-ARTES reklama,Prievidza</t>
  </si>
  <si>
    <t>DF25073</t>
  </si>
  <si>
    <t>2025009</t>
  </si>
  <si>
    <t>prenájom kolkárne-ME v kolkoch</t>
  </si>
  <si>
    <t>DF25074</t>
  </si>
  <si>
    <t>8125026481</t>
  </si>
  <si>
    <t xml:space="preserve">letenky </t>
  </si>
  <si>
    <t>VF250378</t>
  </si>
  <si>
    <t>ubytovanie,strava - ME kolky , 20 osôb</t>
  </si>
  <si>
    <t>31692923</t>
  </si>
  <si>
    <t>LINEAS, s.r.o.,Prešov</t>
  </si>
  <si>
    <t>DF25075</t>
  </si>
  <si>
    <t>601874309</t>
  </si>
  <si>
    <t>PZP FORD,BB696EZ</t>
  </si>
  <si>
    <t>00585441</t>
  </si>
  <si>
    <t>Kooperatíva, Bratislava</t>
  </si>
  <si>
    <t>DF25076</t>
  </si>
  <si>
    <t>3847000243</t>
  </si>
  <si>
    <t>DF25077</t>
  </si>
  <si>
    <t>00698113</t>
  </si>
  <si>
    <t>športové odevy</t>
  </si>
  <si>
    <t>ATAK, Prešov</t>
  </si>
  <si>
    <t>DF25078</t>
  </si>
  <si>
    <t>2025VF005</t>
  </si>
  <si>
    <t>rozhodovanie - šachový turnaj</t>
  </si>
  <si>
    <t>40648524</t>
  </si>
  <si>
    <t>Ing. Martin Dobrotka,Prievidza</t>
  </si>
  <si>
    <t>DF25079</t>
  </si>
  <si>
    <t>009/2025</t>
  </si>
  <si>
    <t>ubytovanie,štartovné olympiáda šach</t>
  </si>
  <si>
    <t>Nacionalni sportski savez slepih a slabovidih Beograd,Srbsko</t>
  </si>
  <si>
    <t>DF25080</t>
  </si>
  <si>
    <t>FV250086</t>
  </si>
  <si>
    <t>ubytovanie rozhodcovia</t>
  </si>
  <si>
    <t>47319259</t>
  </si>
  <si>
    <t>Fezanova, s.r.o.,Prešov</t>
  </si>
  <si>
    <t>DF25081</t>
  </si>
  <si>
    <t>OF2505001</t>
  </si>
  <si>
    <t>ID004</t>
  </si>
  <si>
    <t>odmena kontrolóra 1.Q.25</t>
  </si>
  <si>
    <t>Mgr.M.Svobodová</t>
  </si>
  <si>
    <t>DF25082</t>
  </si>
  <si>
    <t>2025002</t>
  </si>
  <si>
    <t>služby 1/25</t>
  </si>
  <si>
    <t>DF25083</t>
  </si>
  <si>
    <t>2025003</t>
  </si>
  <si>
    <t>služby 2/25</t>
  </si>
  <si>
    <t>ID001</t>
  </si>
  <si>
    <t xml:space="preserve">Mzdy za 2/25-odvody </t>
  </si>
  <si>
    <t>Mzdy za 2/25</t>
  </si>
  <si>
    <t>56525516</t>
  </si>
  <si>
    <t>Ing.Jakub Krako PhD.,Bojnice</t>
  </si>
  <si>
    <t>ID005</t>
  </si>
  <si>
    <t>Mzdy za 4/25</t>
  </si>
  <si>
    <t>2 osoby</t>
  </si>
  <si>
    <t xml:space="preserve">Mzdy za 4/25-odvody </t>
  </si>
  <si>
    <t>DF25084</t>
  </si>
  <si>
    <t>36482293</t>
  </si>
  <si>
    <t>ubytovanie Predseda ME kolky</t>
  </si>
  <si>
    <t>Hotel Dukla a.s.,Preľov</t>
  </si>
  <si>
    <t>OF225189</t>
  </si>
  <si>
    <t>DF25085</t>
  </si>
  <si>
    <t>202507</t>
  </si>
  <si>
    <t>nákup športového oblečenia-dresy</t>
  </si>
  <si>
    <t>DF25086</t>
  </si>
  <si>
    <t>20250211</t>
  </si>
  <si>
    <t>zasadnutie predsedníctva</t>
  </si>
  <si>
    <t>30499097</t>
  </si>
  <si>
    <t>Ľubomír Kuzma,Martin</t>
  </si>
  <si>
    <t>DF25087</t>
  </si>
  <si>
    <t>4000110755</t>
  </si>
  <si>
    <t>ubytovanie-sústredenie</t>
  </si>
  <si>
    <t>DF25088</t>
  </si>
  <si>
    <t>20250073</t>
  </si>
  <si>
    <t>rating - šachy</t>
  </si>
  <si>
    <t>Slovenský šachový zväz,Nové Zámky</t>
  </si>
  <si>
    <t>Slovenský paraolympijský výbor,Bratislva</t>
  </si>
  <si>
    <t>DF25089</t>
  </si>
  <si>
    <t>25167</t>
  </si>
  <si>
    <t>ubytovanie VZ</t>
  </si>
  <si>
    <t>50044508</t>
  </si>
  <si>
    <t>HPN,s.r.o.,Nemčice</t>
  </si>
  <si>
    <t>DF25090</t>
  </si>
  <si>
    <t>25035</t>
  </si>
  <si>
    <t>catering VZ</t>
  </si>
  <si>
    <t>54908523</t>
  </si>
  <si>
    <t>FooDies, s.r.o.,Piešťany</t>
  </si>
  <si>
    <t>DF25091</t>
  </si>
  <si>
    <t>DF25092</t>
  </si>
  <si>
    <t>20251402</t>
  </si>
  <si>
    <t>nájomné,služby 6/25</t>
  </si>
  <si>
    <t>00316792</t>
  </si>
  <si>
    <t>Mesto Martin,Martin</t>
  </si>
  <si>
    <t>20250831</t>
  </si>
  <si>
    <t>nájomné,služby 4/25</t>
  </si>
  <si>
    <t>DF25093</t>
  </si>
  <si>
    <t>20250260</t>
  </si>
  <si>
    <t>preprava MS-Viedeň-Bratislava</t>
  </si>
  <si>
    <t>36711373</t>
  </si>
  <si>
    <t>LIMOSS, SK, s.r.o.,Bratislava</t>
  </si>
  <si>
    <t>DF25094</t>
  </si>
  <si>
    <t>2025/11</t>
  </si>
  <si>
    <t xml:space="preserve">turnaj Lotyšsko </t>
  </si>
  <si>
    <t>40008333534</t>
  </si>
  <si>
    <t>Šoudauns Amber of Liepaja Biedriba,Lotyšsko</t>
  </si>
  <si>
    <t>DF25095</t>
  </si>
  <si>
    <t>20250245</t>
  </si>
  <si>
    <t>preprava MS - Bratislava-Viedeň</t>
  </si>
  <si>
    <t>DF25096</t>
  </si>
  <si>
    <t>250607</t>
  </si>
  <si>
    <t>ubytovanie MS AST</t>
  </si>
  <si>
    <t>45339856</t>
  </si>
  <si>
    <t>Senger a Partners, s.r.o.,Bratislava</t>
  </si>
  <si>
    <t>DF25097</t>
  </si>
  <si>
    <t>31025079</t>
  </si>
  <si>
    <t>doprava - turistika</t>
  </si>
  <si>
    <t>310250079</t>
  </si>
  <si>
    <t>eurobus, a.s.,Košice</t>
  </si>
  <si>
    <t>ID006</t>
  </si>
  <si>
    <t>Mzdy za 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</si>
</sst>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9" fontId="1" fillId="3" borderId="0" xfId="0" applyNumberFormat="1" applyFont="1" applyFill="1" applyBorder="1" applyAlignment="1" applyProtection="1">
      <alignment vertical="top" wrapText="1"/>
      <protection locked="0"/>
    </xf>
    <xf numFmtId="164" fontId="1" fillId="3" borderId="0" xfId="0" applyNumberFormat="1" applyFont="1" applyFill="1" applyBorder="1" applyAlignment="1" applyProtection="1">
      <alignment vertical="top"/>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xfId="0" builtinId="0"/>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2" xfId="25"/>
    <cellStyle name="normálne 2 2" xfId="26"/>
    <cellStyle name="normálne 2 2 2" xfId="27"/>
    <cellStyle name="normálne 2 3" xfId="28"/>
    <cellStyle name="normálne 2 4" xfId="29"/>
    <cellStyle name="Normálne 3" xfId="30"/>
  </cellStyles>
  <dxfs count="10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6"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44140625" style="20" customWidth="1"/>
    <col min="3" max="4" width="4.44140625" style="20" customWidth="1"/>
    <col min="5" max="5" width="11.44140625" style="20" customWidth="1"/>
    <col min="6" max="16384" width="11.44140625" style="20"/>
  </cols>
  <sheetData>
    <row r="1" spans="1:4" s="18" customFormat="1" ht="46.8" customHeight="1" x14ac:dyDescent="0.25">
      <c r="A1" s="306" t="s">
        <v>0</v>
      </c>
      <c r="C1" s="316"/>
      <c r="D1" s="316"/>
    </row>
    <row r="2" spans="1:4" s="18" customFormat="1" ht="19.2" customHeight="1" x14ac:dyDescent="0.25">
      <c r="A2" s="17"/>
      <c r="C2" s="205"/>
      <c r="D2" s="205"/>
    </row>
    <row r="3" spans="1:4" s="18" customFormat="1" ht="20.55"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55" customHeight="1" x14ac:dyDescent="0.25">
      <c r="A12" s="302" t="s">
        <v>10</v>
      </c>
      <c r="C12" s="205"/>
      <c r="D12" s="205"/>
    </row>
    <row r="13" spans="1:4" s="18" customFormat="1" ht="23.55" customHeight="1" x14ac:dyDescent="0.25">
      <c r="A13" s="307"/>
      <c r="C13" s="205"/>
      <c r="D13" s="205"/>
    </row>
    <row r="14" spans="1:4" s="18" customFormat="1" ht="17.399999999999999" x14ac:dyDescent="0.25">
      <c r="A14" s="308" t="s">
        <v>11</v>
      </c>
      <c r="C14" s="205"/>
      <c r="D14" s="205"/>
    </row>
    <row r="15" spans="1:4" ht="16.2" customHeight="1" x14ac:dyDescent="0.25">
      <c r="A15" s="127"/>
      <c r="C15" s="21"/>
    </row>
    <row r="16" spans="1:4" ht="316.8" x14ac:dyDescent="0.25">
      <c r="A16" s="296" t="s">
        <v>12</v>
      </c>
      <c r="C16" s="21"/>
    </row>
    <row r="17" spans="1:4" ht="17.55" customHeight="1" x14ac:dyDescent="0.25">
      <c r="A17" s="21"/>
      <c r="C17" s="21"/>
    </row>
    <row r="18" spans="1:4" ht="226.2" customHeight="1" x14ac:dyDescent="0.25">
      <c r="A18" s="296" t="s">
        <v>13</v>
      </c>
      <c r="B18" s="257"/>
      <c r="C18" s="21"/>
    </row>
    <row r="19" spans="1:4" ht="30.45" customHeight="1" x14ac:dyDescent="0.25">
      <c r="A19" s="21"/>
      <c r="B19" s="257"/>
      <c r="C19" s="21"/>
    </row>
    <row r="20" spans="1:4" ht="26.25" customHeight="1" x14ac:dyDescent="0.25">
      <c r="A20" s="297" t="s">
        <v>14</v>
      </c>
      <c r="C20" s="21"/>
    </row>
    <row r="21" spans="1:4" ht="39.6" x14ac:dyDescent="0.25">
      <c r="A21" s="19" t="s">
        <v>15</v>
      </c>
      <c r="C21" s="317"/>
      <c r="D21" s="317"/>
    </row>
    <row r="22" spans="1:4" x14ac:dyDescent="0.25">
      <c r="C22" s="318"/>
      <c r="D22" s="317"/>
    </row>
    <row r="23" spans="1:4" ht="66" x14ac:dyDescent="0.25">
      <c r="A23" s="23" t="s">
        <v>16</v>
      </c>
      <c r="C23" s="255"/>
      <c r="D23" s="256"/>
    </row>
    <row r="24" spans="1:4" ht="12.75" customHeight="1" x14ac:dyDescent="0.25">
      <c r="C24" s="314"/>
      <c r="D24" s="315"/>
    </row>
    <row r="25" spans="1:4" ht="29.55" customHeight="1" x14ac:dyDescent="0.25">
      <c r="A25" s="23" t="s">
        <v>17</v>
      </c>
    </row>
    <row r="26" spans="1:4" ht="13.8"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45" customHeight="1" x14ac:dyDescent="0.25"/>
    <row r="33" spans="1:3" ht="15.75" customHeight="1" x14ac:dyDescent="0.25">
      <c r="A33" s="19" t="s">
        <v>21</v>
      </c>
    </row>
    <row r="34" spans="1:3" ht="12.45"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55" customHeight="1" x14ac:dyDescent="0.25">
      <c r="A46" s="299" t="s">
        <v>28</v>
      </c>
      <c r="C46" s="22"/>
    </row>
    <row r="47" spans="1:3" ht="11.55"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8" customHeight="1" x14ac:dyDescent="0.25">
      <c r="A60" s="23" t="s">
        <v>35</v>
      </c>
    </row>
    <row r="61" spans="1:1" ht="12.45" customHeight="1" x14ac:dyDescent="0.25">
      <c r="A61" s="23"/>
    </row>
    <row r="62" spans="1:1" ht="14.25" customHeight="1" x14ac:dyDescent="0.25">
      <c r="A62" s="19" t="s">
        <v>36</v>
      </c>
    </row>
    <row r="63" spans="1:1" ht="26.4" x14ac:dyDescent="0.25">
      <c r="A63" s="19" t="s">
        <v>37</v>
      </c>
    </row>
    <row r="64" spans="1:1" ht="28.05" customHeight="1" x14ac:dyDescent="0.25">
      <c r="A64" s="19" t="s">
        <v>38</v>
      </c>
    </row>
    <row r="66" spans="1:1" ht="93.45" customHeight="1" x14ac:dyDescent="0.25">
      <c r="A66" s="23" t="s">
        <v>39</v>
      </c>
    </row>
    <row r="68" spans="1:1" ht="17.399999999999999" x14ac:dyDescent="0.25">
      <c r="A68" s="258" t="s">
        <v>40</v>
      </c>
    </row>
    <row r="70" spans="1:1" ht="174.45" customHeight="1" x14ac:dyDescent="0.25">
      <c r="A70" s="259" t="s">
        <v>41</v>
      </c>
    </row>
    <row r="71" spans="1:1" ht="13.2" customHeight="1" x14ac:dyDescent="0.25">
      <c r="A71" s="259"/>
    </row>
    <row r="72" spans="1:1" ht="173.55" customHeight="1" x14ac:dyDescent="0.25">
      <c r="A72" s="309" t="s">
        <v>42</v>
      </c>
    </row>
    <row r="73" spans="1:1" ht="39.6" x14ac:dyDescent="0.25">
      <c r="A73" s="23" t="s">
        <v>43</v>
      </c>
    </row>
    <row r="74" spans="1:1" x14ac:dyDescent="0.25">
      <c r="A74" s="25" t="s">
        <v>44</v>
      </c>
    </row>
    <row r="75" spans="1:1" ht="61.8"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55"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549999999999997"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799999999999997"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55"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44140625" style="35" customWidth="1"/>
    <col min="2" max="2" width="10.77734375" style="35" bestFit="1" customWidth="1"/>
    <col min="3" max="3" width="12" style="35" bestFit="1" customWidth="1"/>
    <col min="4" max="4" width="9.44140625" style="35" customWidth="1"/>
    <col min="5" max="5" width="33" style="35" customWidth="1"/>
    <col min="6" max="6" width="9.44140625" style="35" bestFit="1" customWidth="1"/>
    <col min="7" max="7" width="23.77734375" style="35" customWidth="1"/>
    <col min="8" max="8" width="11.44140625" style="36" customWidth="1"/>
    <col min="9" max="9" width="7.77734375" style="54" bestFit="1" customWidth="1"/>
    <col min="10" max="10" width="5.44140625" style="39" bestFit="1" customWidth="1"/>
    <col min="11" max="11" width="5" style="38" bestFit="1" customWidth="1"/>
    <col min="12" max="12" width="11.44140625" style="38" customWidth="1"/>
    <col min="13" max="13" width="41.77734375" style="38" bestFit="1" customWidth="1"/>
    <col min="14" max="16384" width="11.44140625" style="38"/>
  </cols>
  <sheetData>
    <row r="1" spans="1:11" ht="15.6" x14ac:dyDescent="0.3">
      <c r="A1" s="319" t="s">
        <v>93</v>
      </c>
      <c r="B1" s="319"/>
      <c r="C1" s="319"/>
      <c r="D1" s="319"/>
      <c r="E1" s="319"/>
      <c r="F1" s="319"/>
      <c r="G1" s="319"/>
      <c r="H1" s="319"/>
      <c r="I1" s="52"/>
      <c r="J1" s="37"/>
    </row>
    <row r="2" spans="1:11" ht="15.6" x14ac:dyDescent="0.3">
      <c r="A2" s="325" t="s">
        <v>94</v>
      </c>
      <c r="B2" s="325"/>
      <c r="C2" s="325"/>
      <c r="D2" s="325"/>
      <c r="E2" s="325"/>
      <c r="F2" s="325"/>
      <c r="G2" s="325"/>
      <c r="H2" s="323" t="str">
        <f>+Doklady!I100</f>
        <v>V1</v>
      </c>
      <c r="I2" s="323"/>
    </row>
    <row r="3" spans="1:11" ht="13.8" x14ac:dyDescent="0.25">
      <c r="A3" s="40"/>
      <c r="B3" s="40"/>
      <c r="C3" s="40"/>
      <c r="D3" s="40"/>
      <c r="E3" s="40"/>
      <c r="F3" s="40"/>
      <c r="G3" s="40"/>
      <c r="H3" s="324">
        <f>+Doklady!I101</f>
        <v>45740</v>
      </c>
      <c r="I3" s="324"/>
    </row>
    <row r="4" spans="1:11" ht="15.75" customHeight="1" x14ac:dyDescent="0.25">
      <c r="A4" s="41" t="s">
        <v>95</v>
      </c>
      <c r="B4" s="320" t="s">
        <v>96</v>
      </c>
      <c r="C4" s="321"/>
      <c r="D4" s="321"/>
      <c r="E4" s="32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4" priority="2" stopIfTrue="1">
      <formula>$A78&lt;&gt;""</formula>
    </cfRule>
  </conditionalFormatting>
  <conditionalFormatting sqref="A8:I76 I78">
    <cfRule type="expression" dxfId="103" priority="7" stopIfTrue="1">
      <formula>$A8&lt;&gt;""</formula>
    </cfRule>
  </conditionalFormatting>
  <conditionalFormatting sqref="B78:H2888">
    <cfRule type="expression" dxfId="102" priority="3" stopIfTrue="1">
      <formula>$A78&lt;&gt;""</formula>
    </cfRule>
  </conditionalFormatting>
  <conditionalFormatting sqref="D2886:D2913">
    <cfRule type="expression" dxfId="101"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44140625" style="29" customWidth="1"/>
    <col min="2" max="2" width="62.77734375" style="29" customWidth="1"/>
    <col min="3" max="6" width="11.44140625" style="29" customWidth="1"/>
    <col min="7" max="7" width="8.77734375" style="253" hidden="1" customWidth="1"/>
    <col min="8" max="16384" width="11.44140625" style="29"/>
  </cols>
  <sheetData>
    <row r="1" spans="1:7" s="27" customFormat="1" ht="35.25" customHeight="1" x14ac:dyDescent="0.25">
      <c r="A1" s="328" t="s">
        <v>347</v>
      </c>
      <c r="B1" s="329"/>
      <c r="C1" s="174">
        <v>45688</v>
      </c>
      <c r="D1" s="26"/>
      <c r="G1" s="252">
        <v>45688</v>
      </c>
    </row>
    <row r="2" spans="1:7" ht="13.8" x14ac:dyDescent="0.25">
      <c r="A2" s="28"/>
      <c r="B2" s="28"/>
      <c r="G2" s="252">
        <v>45716</v>
      </c>
    </row>
    <row r="3" spans="1:7" ht="13.8" x14ac:dyDescent="0.25">
      <c r="A3" s="30" t="s">
        <v>348</v>
      </c>
      <c r="B3" s="326" t="str">
        <f>INDEX(Adr!B:B,Doklady!B102+1)</f>
        <v>Slovenská asociácia zrakovo postihnutých športovcov</v>
      </c>
      <c r="C3" s="326"/>
      <c r="D3" s="326"/>
      <c r="G3" s="252">
        <v>45747</v>
      </c>
    </row>
    <row r="4" spans="1:7" ht="13.8" x14ac:dyDescent="0.25">
      <c r="A4" s="30" t="s">
        <v>349</v>
      </c>
      <c r="B4" s="29" t="str">
        <f>RIGHT("0000"&amp;INDEX(Adr!A:A,Doklady!B102+1),8)</f>
        <v>30841798</v>
      </c>
      <c r="G4" s="252">
        <v>45777</v>
      </c>
    </row>
    <row r="5" spans="1:7" ht="13.8" x14ac:dyDescent="0.25">
      <c r="A5" s="30" t="s">
        <v>350</v>
      </c>
      <c r="B5" s="29" t="str">
        <f>INDEX(Adr!D:D,Doklady!B102+1)&amp;", "&amp;INDEX(Adr!E:E,Doklady!B102+1)</f>
        <v>Rosina 497, Rosina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0</v>
      </c>
      <c r="G11" s="252">
        <v>45991</v>
      </c>
    </row>
    <row r="12" spans="1:7" ht="13.8" x14ac:dyDescent="0.25">
      <c r="A12" s="133" t="s">
        <v>357</v>
      </c>
      <c r="B12" s="134" t="s">
        <v>358</v>
      </c>
      <c r="C12" s="175">
        <v>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0</v>
      </c>
      <c r="G15" s="252"/>
    </row>
    <row r="16" spans="1:7" ht="13.8" x14ac:dyDescent="0.25">
      <c r="G16" s="252"/>
    </row>
    <row r="17" spans="1:5" ht="72" customHeight="1" x14ac:dyDescent="0.25">
      <c r="A17" s="327" t="s">
        <v>364</v>
      </c>
      <c r="B17" s="327"/>
      <c r="C17" s="327"/>
      <c r="D17" s="32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23" zoomScaleNormal="100" workbookViewId="0">
      <selection activeCell="B140" sqref="B140"/>
    </sheetView>
  </sheetViews>
  <sheetFormatPr defaultColWidth="11.44140625" defaultRowHeight="10.199999999999999" x14ac:dyDescent="0.2"/>
  <cols>
    <col min="1" max="1" width="5.44140625" style="8" bestFit="1" customWidth="1"/>
    <col min="2" max="2" width="55.44140625" style="8" customWidth="1"/>
    <col min="3" max="9" width="11.44140625" style="56" customWidth="1"/>
    <col min="10" max="10" width="63.44140625" style="84" customWidth="1"/>
    <col min="11" max="11" width="13.109375" style="84" customWidth="1"/>
    <col min="12" max="12" width="30.109375" style="84" customWidth="1"/>
    <col min="13" max="13" width="6.44140625" style="84" customWidth="1"/>
    <col min="14" max="14" width="22.77734375" style="84" customWidth="1"/>
    <col min="15" max="15" width="4" style="84" customWidth="1"/>
    <col min="16" max="16" width="22.77734375" style="84" customWidth="1"/>
    <col min="17" max="17" width="4" style="84" customWidth="1"/>
    <col min="18" max="18" width="22.77734375" style="84" customWidth="1"/>
    <col min="19" max="19" width="4.109375" style="84" customWidth="1"/>
    <col min="20" max="20" width="22.77734375" style="84" customWidth="1"/>
    <col min="21" max="21" width="4.109375" style="84" customWidth="1"/>
    <col min="22" max="25" width="11.44140625" style="84" customWidth="1"/>
    <col min="26" max="26" width="11.44140625" style="84"/>
    <col min="27" max="16384" width="11.44140625" style="8"/>
  </cols>
  <sheetData>
    <row r="1" spans="1:26" ht="15.6" x14ac:dyDescent="0.3">
      <c r="A1" s="338" t="s">
        <v>365</v>
      </c>
      <c r="B1" s="338"/>
      <c r="C1" s="338"/>
      <c r="D1" s="338"/>
      <c r="E1" s="338"/>
      <c r="F1" s="338"/>
      <c r="G1" s="338"/>
      <c r="H1" s="338"/>
      <c r="I1" s="338"/>
    </row>
    <row r="2" spans="1:26" ht="7.5" customHeight="1" x14ac:dyDescent="0.2">
      <c r="C2" s="8"/>
      <c r="D2" s="8"/>
      <c r="E2" s="8"/>
      <c r="F2" s="8"/>
      <c r="G2" s="8"/>
      <c r="H2" s="8"/>
      <c r="I2" s="8"/>
    </row>
    <row r="3" spans="1:26" s="9" customFormat="1" ht="25.95" customHeight="1" x14ac:dyDescent="0.25">
      <c r="B3" s="160" t="s">
        <v>95</v>
      </c>
      <c r="C3" s="339" t="str">
        <f>INDEX(Adr!B2:B70,Doklady!B102)</f>
        <v>Slovenská asociácia zrakovo postihnutých športovcov</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30841798</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Rosina 497, Rosina, 013 22</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40" t="s">
        <v>370</v>
      </c>
      <c r="F9" s="341"/>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31">
        <f>SUMIF(K:K,A10,I:I)</f>
        <v>0</v>
      </c>
      <c r="F10" s="332"/>
      <c r="L10" s="120" t="s">
        <v>371</v>
      </c>
      <c r="M10" s="118"/>
      <c r="N10" s="118"/>
      <c r="O10" s="118"/>
      <c r="P10" s="118"/>
      <c r="Q10" s="118"/>
      <c r="R10" s="118"/>
      <c r="S10" s="118"/>
    </row>
    <row r="11" spans="1:26" ht="17.399999999999999" x14ac:dyDescent="0.3">
      <c r="A11" s="69" t="s">
        <v>355</v>
      </c>
      <c r="B11" s="70" t="s">
        <v>356</v>
      </c>
      <c r="C11" s="126">
        <f>SUMIF(FP!J:J,Doklady!$B$1&amp;A11,FP!D:D)</f>
        <v>0</v>
      </c>
      <c r="D11" s="126">
        <f>+C11-E11</f>
        <v>0</v>
      </c>
      <c r="E11" s="342">
        <f>+I39-I42+I44-I47</f>
        <v>0</v>
      </c>
      <c r="F11" s="343"/>
      <c r="J11" s="176"/>
      <c r="L11" s="161">
        <f>L41</f>
        <v>2</v>
      </c>
      <c r="M11" s="118"/>
      <c r="N11" s="118"/>
      <c r="O11" s="118"/>
      <c r="P11" s="118"/>
      <c r="Q11" s="118"/>
      <c r="R11" s="118"/>
      <c r="S11" s="118"/>
    </row>
    <row r="12" spans="1:26" ht="17.399999999999999" x14ac:dyDescent="0.3">
      <c r="A12" s="69" t="s">
        <v>357</v>
      </c>
      <c r="B12" s="70" t="s">
        <v>358</v>
      </c>
      <c r="C12" s="126">
        <f>SUMIF(FP!J:J,Doklady!$B$1&amp;A12,FP!D:D)</f>
        <v>155759</v>
      </c>
      <c r="D12" s="126">
        <f>C12-E12</f>
        <v>65915.759999999995</v>
      </c>
      <c r="E12" s="331">
        <f>SUMIF(K:K,A12,I:I)</f>
        <v>89843.24</v>
      </c>
      <c r="F12" s="332"/>
      <c r="J12" s="177"/>
      <c r="L12" s="161" t="str">
        <f>L42</f>
        <v>2</v>
      </c>
      <c r="N12" s="118"/>
      <c r="O12" s="118"/>
      <c r="P12" s="118"/>
      <c r="Q12" s="118"/>
      <c r="R12" s="118"/>
      <c r="S12" s="118"/>
    </row>
    <row r="13" spans="1:26" ht="17.399999999999999" x14ac:dyDescent="0.3">
      <c r="A13" s="69" t="s">
        <v>359</v>
      </c>
      <c r="B13" s="70" t="s">
        <v>360</v>
      </c>
      <c r="C13" s="126">
        <f>SUMIF(FP!J:J,Doklady!$B$1&amp;A13,FP!D:D)</f>
        <v>0</v>
      </c>
      <c r="D13" s="126">
        <f>C13-E13</f>
        <v>0</v>
      </c>
      <c r="E13" s="331">
        <f>SUMIF(K:K,A13,I:I)</f>
        <v>0</v>
      </c>
      <c r="F13" s="332"/>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51" t="s">
        <v>373</v>
      </c>
      <c r="C16" s="352"/>
      <c r="D16" s="352"/>
      <c r="E16" s="352"/>
      <c r="F16" s="352"/>
      <c r="G16" s="352"/>
      <c r="H16" s="353"/>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6" t="s">
        <v>376</v>
      </c>
      <c r="C17" s="346"/>
      <c r="D17" s="346"/>
      <c r="E17" s="346"/>
      <c r="F17" s="346"/>
      <c r="G17" s="346"/>
      <c r="H17" s="346"/>
      <c r="I17" s="73">
        <f>SUMIF(FP!I:I,Doklady!$B$1&amp;A17,FP!D:D)</f>
        <v>0</v>
      </c>
      <c r="T17" s="86"/>
    </row>
    <row r="18" spans="1:20" x14ac:dyDescent="0.2">
      <c r="A18" s="135" t="s">
        <v>377</v>
      </c>
      <c r="B18" s="346" t="s">
        <v>378</v>
      </c>
      <c r="C18" s="346"/>
      <c r="D18" s="346"/>
      <c r="E18" s="346"/>
      <c r="F18" s="346"/>
      <c r="G18" s="346"/>
      <c r="H18" s="346"/>
      <c r="I18" s="73">
        <f>SUMIF(FP!I:I,Doklady!$B$1&amp;A18,FP!D:D)</f>
        <v>0</v>
      </c>
    </row>
    <row r="19" spans="1:20" x14ac:dyDescent="0.2">
      <c r="A19" s="115" t="s">
        <v>379</v>
      </c>
      <c r="B19" s="346" t="s">
        <v>380</v>
      </c>
      <c r="C19" s="346"/>
      <c r="D19" s="346"/>
      <c r="E19" s="346"/>
      <c r="F19" s="346"/>
      <c r="G19" s="346"/>
      <c r="H19" s="346"/>
      <c r="I19" s="73">
        <f>SUMIF(FP!I:I,Doklady!$B$1&amp;A19,FP!D:D)</f>
        <v>155759</v>
      </c>
    </row>
    <row r="20" spans="1:20" x14ac:dyDescent="0.2">
      <c r="A20" s="135" t="s">
        <v>381</v>
      </c>
      <c r="B20" s="335" t="s">
        <v>382</v>
      </c>
      <c r="C20" s="336"/>
      <c r="D20" s="336"/>
      <c r="E20" s="336"/>
      <c r="F20" s="336"/>
      <c r="G20" s="336"/>
      <c r="H20" s="337"/>
      <c r="I20" s="73">
        <f>SUMIF(FP!I:I,Doklady!$B$1&amp;A20,FP!D:D)</f>
        <v>0</v>
      </c>
      <c r="T20" s="86"/>
    </row>
    <row r="21" spans="1:20" x14ac:dyDescent="0.2">
      <c r="A21" s="115" t="s">
        <v>383</v>
      </c>
      <c r="B21" s="335" t="s">
        <v>384</v>
      </c>
      <c r="C21" s="336"/>
      <c r="D21" s="336"/>
      <c r="E21" s="336"/>
      <c r="F21" s="336"/>
      <c r="G21" s="336"/>
      <c r="H21" s="337"/>
      <c r="I21" s="73">
        <f>SUMIF(FP!I:I,Doklady!$B$1&amp;A21,FP!D:D)</f>
        <v>0</v>
      </c>
      <c r="T21" s="86"/>
    </row>
    <row r="22" spans="1:20" x14ac:dyDescent="0.2">
      <c r="A22" s="135" t="s">
        <v>385</v>
      </c>
      <c r="B22" s="354" t="s">
        <v>386</v>
      </c>
      <c r="C22" s="355"/>
      <c r="D22" s="355"/>
      <c r="E22" s="355"/>
      <c r="F22" s="355"/>
      <c r="G22" s="355"/>
      <c r="H22" s="356"/>
      <c r="I22" s="73">
        <f>SUMIF(FP!I:I,Doklady!$B$1&amp;A22,FP!D:D)</f>
        <v>0</v>
      </c>
      <c r="T22" s="86"/>
    </row>
    <row r="23" spans="1:20" x14ac:dyDescent="0.2">
      <c r="A23" s="115" t="s">
        <v>387</v>
      </c>
      <c r="B23" s="335" t="s">
        <v>388</v>
      </c>
      <c r="C23" s="336"/>
      <c r="D23" s="336"/>
      <c r="E23" s="336"/>
      <c r="F23" s="336"/>
      <c r="G23" s="336"/>
      <c r="H23" s="337"/>
      <c r="I23" s="73">
        <f>SUMIF(FP!I:I,Doklady!$B$1&amp;A23,FP!D:D)</f>
        <v>0</v>
      </c>
      <c r="T23" s="86"/>
    </row>
    <row r="24" spans="1:20" x14ac:dyDescent="0.2">
      <c r="A24" s="135" t="s">
        <v>389</v>
      </c>
      <c r="B24" s="335" t="s">
        <v>390</v>
      </c>
      <c r="C24" s="336"/>
      <c r="D24" s="336"/>
      <c r="E24" s="336"/>
      <c r="F24" s="336"/>
      <c r="G24" s="336"/>
      <c r="H24" s="337"/>
      <c r="I24" s="73">
        <f>SUMIF(FP!I:I,Doklady!$B$1&amp;A24,FP!D:D)</f>
        <v>0</v>
      </c>
      <c r="T24" s="86"/>
    </row>
    <row r="25" spans="1:20" x14ac:dyDescent="0.2">
      <c r="A25" s="115" t="s">
        <v>391</v>
      </c>
      <c r="B25" s="347" t="s">
        <v>392</v>
      </c>
      <c r="C25" s="348"/>
      <c r="D25" s="348"/>
      <c r="E25" s="348"/>
      <c r="F25" s="348"/>
      <c r="G25" s="348"/>
      <c r="H25" s="349"/>
      <c r="I25" s="73">
        <f>SUMIF(FP!I:I,Doklady!$B$1&amp;A25,FP!D:D)</f>
        <v>0</v>
      </c>
      <c r="T25" s="86"/>
    </row>
    <row r="26" spans="1:20" x14ac:dyDescent="0.2">
      <c r="A26" s="135" t="s">
        <v>393</v>
      </c>
      <c r="B26" s="335" t="s">
        <v>394</v>
      </c>
      <c r="C26" s="336"/>
      <c r="D26" s="336"/>
      <c r="E26" s="336"/>
      <c r="F26" s="336"/>
      <c r="G26" s="336"/>
      <c r="H26" s="337"/>
      <c r="I26" s="73">
        <f>SUMIF(FP!I:I,Doklady!$B$1&amp;A26,FP!D:D)</f>
        <v>0</v>
      </c>
      <c r="T26" s="86"/>
    </row>
    <row r="27" spans="1:20" x14ac:dyDescent="0.2">
      <c r="A27" s="115" t="s">
        <v>395</v>
      </c>
      <c r="B27" s="335" t="s">
        <v>396</v>
      </c>
      <c r="C27" s="336"/>
      <c r="D27" s="336"/>
      <c r="E27" s="336"/>
      <c r="F27" s="336"/>
      <c r="G27" s="336"/>
      <c r="H27" s="337"/>
      <c r="I27" s="73">
        <f>SUMIF(FP!I:I,Doklady!$B$1&amp;A27,FP!D:D)</f>
        <v>0</v>
      </c>
      <c r="T27" s="86"/>
    </row>
    <row r="28" spans="1:20" x14ac:dyDescent="0.2">
      <c r="A28" s="135" t="s">
        <v>397</v>
      </c>
      <c r="B28" s="335" t="s">
        <v>398</v>
      </c>
      <c r="C28" s="336"/>
      <c r="D28" s="336"/>
      <c r="E28" s="336"/>
      <c r="F28" s="336"/>
      <c r="G28" s="336"/>
      <c r="H28" s="337"/>
      <c r="I28" s="73">
        <f>SUMIF(FP!I:I,Doklady!$B$1&amp;A28,FP!D:D)</f>
        <v>0</v>
      </c>
      <c r="T28" s="86"/>
    </row>
    <row r="29" spans="1:20" x14ac:dyDescent="0.2">
      <c r="A29" s="115" t="s">
        <v>399</v>
      </c>
      <c r="B29" s="335" t="s">
        <v>400</v>
      </c>
      <c r="C29" s="336"/>
      <c r="D29" s="336"/>
      <c r="E29" s="336"/>
      <c r="F29" s="336"/>
      <c r="G29" s="336"/>
      <c r="H29" s="337"/>
      <c r="I29" s="73">
        <f>SUMIF(FP!I:I,Doklady!$B$1&amp;A29,FP!D:D)</f>
        <v>0</v>
      </c>
      <c r="T29" s="86"/>
    </row>
    <row r="30" spans="1:20" hidden="1" x14ac:dyDescent="0.2">
      <c r="A30" s="135" t="s">
        <v>401</v>
      </c>
      <c r="B30" s="335"/>
      <c r="C30" s="336"/>
      <c r="D30" s="336"/>
      <c r="E30" s="336"/>
      <c r="F30" s="336"/>
      <c r="G30" s="336"/>
      <c r="H30" s="337"/>
      <c r="I30" s="73">
        <f>SUMIF(FP!I:I,Doklady!$B$1&amp;A30,FP!D:D)</f>
        <v>0</v>
      </c>
      <c r="T30" s="86"/>
    </row>
    <row r="31" spans="1:20" hidden="1" x14ac:dyDescent="0.2">
      <c r="A31" s="115" t="s">
        <v>402</v>
      </c>
      <c r="B31" s="335"/>
      <c r="C31" s="336"/>
      <c r="D31" s="336"/>
      <c r="E31" s="336"/>
      <c r="F31" s="336"/>
      <c r="G31" s="336"/>
      <c r="H31" s="337"/>
      <c r="I31" s="73">
        <f>SUMIF(FP!I:I,Doklady!$B$1&amp;A31,FP!D:D)</f>
        <v>0</v>
      </c>
      <c r="T31" s="86"/>
    </row>
    <row r="32" spans="1:20" hidden="1" x14ac:dyDescent="0.2">
      <c r="A32" s="135" t="s">
        <v>403</v>
      </c>
      <c r="B32" s="357"/>
      <c r="C32" s="358"/>
      <c r="D32" s="358"/>
      <c r="E32" s="358"/>
      <c r="F32" s="358"/>
      <c r="G32" s="358"/>
      <c r="H32" s="359"/>
      <c r="I32" s="73">
        <f>SUMIF(FP!I:I,Doklady!$B$1&amp;A32,FP!D:D)</f>
        <v>0</v>
      </c>
      <c r="T32" s="86"/>
    </row>
    <row r="33" spans="1:21" hidden="1" x14ac:dyDescent="0.2">
      <c r="A33" s="115" t="s">
        <v>404</v>
      </c>
      <c r="B33" s="357"/>
      <c r="C33" s="358"/>
      <c r="D33" s="358"/>
      <c r="E33" s="358"/>
      <c r="F33" s="358"/>
      <c r="G33" s="358"/>
      <c r="H33" s="359"/>
      <c r="I33" s="73">
        <f>SUMIF(FP!I:I,Doklady!$B$1&amp;A33,FP!D:D)</f>
        <v>0</v>
      </c>
      <c r="T33" s="86"/>
    </row>
    <row r="34" spans="1:21" hidden="1" x14ac:dyDescent="0.2">
      <c r="A34" s="135" t="s">
        <v>405</v>
      </c>
      <c r="B34" s="360"/>
      <c r="C34" s="360"/>
      <c r="D34" s="360"/>
      <c r="E34" s="360"/>
      <c r="F34" s="360"/>
      <c r="G34" s="360"/>
      <c r="H34" s="360"/>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30.6" x14ac:dyDescent="0.2">
      <c r="A38" s="67" t="s">
        <v>372</v>
      </c>
      <c r="B38" s="67" t="str">
        <f>"Šport "&amp;K40</f>
        <v>Šport .</v>
      </c>
      <c r="C38" s="68" t="s">
        <v>407</v>
      </c>
      <c r="D38" s="68" t="s">
        <v>408</v>
      </c>
      <c r="E38" s="68" t="s">
        <v>409</v>
      </c>
      <c r="F38" s="68" t="s">
        <v>410</v>
      </c>
      <c r="G38" s="68" t="s">
        <v>411</v>
      </c>
      <c r="H38" s="68" t="s">
        <v>412</v>
      </c>
      <c r="I38" s="67" t="s">
        <v>363</v>
      </c>
      <c r="L38" s="84">
        <f>COUNTIF(FP!N:N,Doklady!B1&amp;"aB")</f>
        <v>0</v>
      </c>
    </row>
    <row r="39" spans="1:21" x14ac:dyDescent="0.2">
      <c r="A39" s="115" t="s">
        <v>375</v>
      </c>
      <c r="B39" s="116" t="s">
        <v>413</v>
      </c>
      <c r="C39" s="78">
        <f>I39*0</f>
        <v>0</v>
      </c>
      <c r="D39" s="78">
        <f>I39*0</f>
        <v>0</v>
      </c>
      <c r="E39" s="78">
        <f>I39*0</f>
        <v>0</v>
      </c>
      <c r="F39" s="78">
        <f>+I39*0.2</f>
        <v>0</v>
      </c>
      <c r="G39" s="78">
        <f>+MAX(I39-C39-D39-E39-F39-H39,0)</f>
        <v>0</v>
      </c>
      <c r="H39" s="78">
        <f>+IFERROR(VLOOKUP(K40&amp;" - kapitálové transfery",B$53:C$90,2,0),0)</f>
        <v>0</v>
      </c>
      <c r="I39" s="73">
        <f>SUMIF(FP!K:K,K40,FP!D:D)</f>
        <v>0</v>
      </c>
      <c r="L39" s="84">
        <f>COUNTIF(FP!N:N,Doklady!B1&amp;"aK")</f>
        <v>0</v>
      </c>
      <c r="T39" s="86"/>
    </row>
    <row r="40" spans="1:21" x14ac:dyDescent="0.2">
      <c r="A40" s="115" t="s">
        <v>375</v>
      </c>
      <c r="B40" s="116" t="s">
        <v>414</v>
      </c>
      <c r="C40" s="78">
        <f>DSUM(Doklady!A103:J10038,"GGG",Spolu!L40:M42)</f>
        <v>0</v>
      </c>
      <c r="D40" s="78">
        <f>DSUM(Doklady!A103:J10038,"GGG",Spolu!N40:O42)</f>
        <v>0</v>
      </c>
      <c r="E40" s="78">
        <f>DSUM(Doklady!A103:J10038,"GGG",Spolu!P40:Q42)</f>
        <v>0</v>
      </c>
      <c r="F40" s="78">
        <f>DSUM(Doklady!A103:J10038,"GGG",Spolu!R40:S42)</f>
        <v>0</v>
      </c>
      <c r="G40" s="78">
        <f>DSUM(Doklady!A103:J10038,"GGG",Spolu!T40:U42)-H40</f>
        <v>0</v>
      </c>
      <c r="H40" s="78">
        <f>+IFERROR(VLOOKUP(K40&amp;" - kapitálové transfery",B$53:D$90,3,0),0)</f>
        <v>0</v>
      </c>
      <c r="I40" s="73">
        <f>+C40+D40+E40+F40+G40+H40</f>
        <v>0</v>
      </c>
      <c r="J40" s="218" t="str">
        <f>+K45</f>
        <v>.</v>
      </c>
      <c r="K40" s="218" t="str">
        <f>IF(L38&gt;0,INDEX(FP!K:K,Doklady!B2),".")</f>
        <v>.</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f>IF(L38&gt;0,"a - "&amp;INDEX(FP!C:C,Doklady!B2),2)</f>
        <v>2</v>
      </c>
      <c r="M41" s="120">
        <v>1</v>
      </c>
      <c r="N41" s="161">
        <f>+L41</f>
        <v>2</v>
      </c>
      <c r="O41" s="120">
        <v>2</v>
      </c>
      <c r="P41" s="161">
        <f>+L41</f>
        <v>2</v>
      </c>
      <c r="Q41" s="120">
        <v>3</v>
      </c>
      <c r="R41" s="161">
        <f>+L41</f>
        <v>2</v>
      </c>
      <c r="S41" s="120">
        <v>4</v>
      </c>
      <c r="T41" s="161">
        <f>+L41</f>
        <v>2</v>
      </c>
      <c r="U41" s="120">
        <v>5</v>
      </c>
    </row>
    <row r="42" spans="1:21" ht="10.5" customHeight="1" x14ac:dyDescent="0.2">
      <c r="A42" s="115" t="s">
        <v>375</v>
      </c>
      <c r="B42" s="116" t="s">
        <v>417</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2</v>
      </c>
      <c r="M42" s="120">
        <v>1</v>
      </c>
      <c r="N42" s="161" t="str">
        <f>+L42</f>
        <v>2</v>
      </c>
      <c r="O42" s="120">
        <v>2</v>
      </c>
      <c r="P42" s="161" t="str">
        <f>+L42</f>
        <v>2</v>
      </c>
      <c r="Q42" s="120">
        <v>3</v>
      </c>
      <c r="R42" s="161" t="str">
        <f>+L42</f>
        <v>2</v>
      </c>
      <c r="S42" s="120">
        <v>4</v>
      </c>
      <c r="T42" s="161" t="str">
        <f>+L42</f>
        <v>2</v>
      </c>
      <c r="U42" s="120">
        <v>5</v>
      </c>
    </row>
    <row r="43" spans="1:21" ht="30.6"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-1</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DSUM(Doklady!A103:J10038,"GGG",Spolu!L45:M47)</f>
        <v>0</v>
      </c>
      <c r="D45" s="78">
        <f>DSUM(Doklady!A103:J10038,"GGG",Spolu!N45:O47)</f>
        <v>0</v>
      </c>
      <c r="E45" s="78">
        <f>DSUM(Doklady!A103:J10038,"GGG",Spolu!P45:Q47)</f>
        <v>0</v>
      </c>
      <c r="F45" s="78">
        <f>DSUM(Doklady!A103:J10038,"GGG",Spolu!R45:S47)</f>
        <v>0</v>
      </c>
      <c r="G45" s="78">
        <f>DSUM(Doklady!A103:J10038,"GGG",Spolu!T45:U47)-H45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c</v>
      </c>
      <c r="B53" s="119" t="str">
        <f>Doklady!H1</f>
        <v>zabezpečenie činnosti a úloh v roku 2025</v>
      </c>
      <c r="C53" s="73">
        <f>IF(A53&lt;&gt;"",INDEX(FP!D:D,Doklady!B$2+(ROW()-53)),"")</f>
        <v>155759</v>
      </c>
      <c r="D53" s="73">
        <f>IF(A53&lt;&gt;"",Doklady!I1-Doklady!J1,"")</f>
        <v>65915.759999999995</v>
      </c>
      <c r="E53" s="73">
        <f>IF(A53&lt;&gt;"",MIN(D53,C53)*Doklady!C1/(1-Doklady!C1),"")</f>
        <v>0</v>
      </c>
      <c r="F53" s="71">
        <f>IF(A53&lt;&gt;"",Doklady!J1,"")</f>
        <v>0</v>
      </c>
      <c r="G53" s="73">
        <f>+IFERROR(HLOOKUP(IF(RIGHT(B53,15)="bežné transfery",LEFT(B53,LEN(B53)-18),0),$J$40:$K$42,3,0),MIN(C53,D53))</f>
        <v>65915.759999999995</v>
      </c>
      <c r="H53" s="71"/>
      <c r="I53" s="73">
        <f>IF(A53&lt;&gt;"",MAX(IF(G53&lt;C53,C53-G53,0)+IF(F53&lt;E53,E53-F53,0),0),0)</f>
        <v>89843.24</v>
      </c>
      <c r="J53" s="84" t="str">
        <f>IF(D53&gt;C53,"Vyúčtované prostriedky nemôžu byť väčšie ako poskytnuté. Opravte v hárku ""Doklady""","")</f>
        <v/>
      </c>
      <c r="K53" s="84" t="str">
        <f>Doklady!F1</f>
        <v>026 03</v>
      </c>
      <c r="L53" s="84" t="str">
        <f>IF(A53&lt;&gt;"",INDEX(FP!H:H,Doklady!B$2+(ROW()-52)),"")</f>
        <v>B</v>
      </c>
      <c r="M53" s="84" t="str">
        <f>K53&amp;L53</f>
        <v>026 03B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155759</v>
      </c>
      <c r="D130" s="228">
        <f t="shared" ref="D130:I130" si="9">SUM(D53:D129)</f>
        <v>65915.759999999995</v>
      </c>
      <c r="E130" s="228">
        <f t="shared" si="9"/>
        <v>0</v>
      </c>
      <c r="F130" s="228">
        <f t="shared" si="9"/>
        <v>0</v>
      </c>
      <c r="G130" s="228">
        <f t="shared" si="9"/>
        <v>65915.759999999995</v>
      </c>
      <c r="H130" s="228">
        <f t="shared" si="9"/>
        <v>0</v>
      </c>
      <c r="I130" s="228">
        <f t="shared" si="9"/>
        <v>89843.24</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50"/>
      <c r="E140" s="350"/>
      <c r="F140" s="350"/>
      <c r="G140" s="350"/>
      <c r="H140" s="350"/>
      <c r="I140" s="350"/>
      <c r="J140" s="85"/>
    </row>
    <row r="141" spans="1:26" ht="68.25" customHeight="1" x14ac:dyDescent="0.25">
      <c r="A141" s="9"/>
      <c r="B141" s="283" t="s">
        <v>434</v>
      </c>
      <c r="C141" s="214"/>
      <c r="D141" s="330" t="s">
        <v>435</v>
      </c>
      <c r="E141" s="330"/>
      <c r="F141" s="330"/>
      <c r="G141" s="330"/>
      <c r="H141" s="330"/>
      <c r="I141" s="330"/>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0" priority="43" stopIfTrue="1" operator="lessThanOrEqual">
      <formula>0</formula>
    </cfRule>
    <cfRule type="cellIs" dxfId="99" priority="44" stopIfTrue="1" operator="greaterThan">
      <formula>0</formula>
    </cfRule>
  </conditionalFormatting>
  <conditionalFormatting sqref="D53:D129">
    <cfRule type="expression" dxfId="98" priority="31" stopIfTrue="1">
      <formula>$C53=$D53</formula>
    </cfRule>
    <cfRule type="expression" dxfId="97" priority="33" stopIfTrue="1">
      <formula>$C53&lt;&gt;$D53</formula>
    </cfRule>
  </conditionalFormatting>
  <conditionalFormatting sqref="E9:F9">
    <cfRule type="expression" dxfId="96" priority="38" stopIfTrue="1">
      <formula>SUM($E$10:$F$14)&gt;0</formula>
    </cfRule>
  </conditionalFormatting>
  <conditionalFormatting sqref="G53:G129">
    <cfRule type="expression" dxfId="95" priority="13" stopIfTrue="1">
      <formula>$C53=$G53</formula>
    </cfRule>
    <cfRule type="expression" dxfId="94" priority="14" stopIfTrue="1">
      <formula>$C53&lt;&gt;$G53</formula>
    </cfRule>
  </conditionalFormatting>
  <conditionalFormatting sqref="I42">
    <cfRule type="cellIs" dxfId="93" priority="1" stopIfTrue="1" operator="greaterThan">
      <formula>0</formula>
    </cfRule>
  </conditionalFormatting>
  <conditionalFormatting sqref="I47">
    <cfRule type="cellIs" dxfId="92" priority="15" stopIfTrue="1" operator="greaterThan">
      <formula>0</formula>
    </cfRule>
  </conditionalFormatting>
  <conditionalFormatting sqref="I53:I129">
    <cfRule type="cellIs" dxfId="91" priority="40" stopIfTrue="1" operator="equal">
      <formula>0</formula>
    </cfRule>
    <cfRule type="cellIs" dxfId="90"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38"/>
  <sheetViews>
    <sheetView tabSelected="1" topLeftCell="A145" zoomScaleNormal="100" workbookViewId="0">
      <selection activeCell="K172" sqref="K172"/>
    </sheetView>
  </sheetViews>
  <sheetFormatPr defaultColWidth="11.44140625" defaultRowHeight="10.199999999999999" x14ac:dyDescent="0.2"/>
  <cols>
    <col min="1" max="1" width="34.109375" style="6" customWidth="1"/>
    <col min="2" max="2" width="10.77734375" style="6" bestFit="1" customWidth="1"/>
    <col min="3" max="3" width="12" style="6" bestFit="1" customWidth="1"/>
    <col min="4" max="4" width="10.109375" style="6" bestFit="1" customWidth="1"/>
    <col min="5" max="5" width="10.109375" style="6" customWidth="1"/>
    <col min="6" max="6" width="31.44140625" style="6" customWidth="1"/>
    <col min="7" max="7" width="9.44140625" style="6" bestFit="1" customWidth="1"/>
    <col min="8" max="8" width="23.77734375" style="6" customWidth="1"/>
    <col min="9" max="9" width="11.44140625" style="7" customWidth="1"/>
    <col min="10" max="10" width="4.44140625" style="76" customWidth="1"/>
    <col min="11" max="11" width="5.44140625" style="91" customWidth="1"/>
    <col min="12" max="25" width="5.44140625" style="90" customWidth="1"/>
    <col min="26" max="16384" width="11.44140625" style="8"/>
  </cols>
  <sheetData>
    <row r="1" spans="1:25" s="6" customFormat="1" ht="10.8" hidden="1" thickBot="1" x14ac:dyDescent="0.25">
      <c r="A1" s="231" t="str">
        <f>IF(ROW()&lt;=B$3,INDEX(FP!F:F,B$2+ROW()-1)&amp;" - "&amp;INDEX(FP!C:C,B$2+ROW()-1),"")</f>
        <v>c - zabezpečenie činnosti a úloh v roku 2025</v>
      </c>
      <c r="B1" s="232" t="str">
        <f>INDEX(Adr!A:A,B102+1)</f>
        <v>30841798</v>
      </c>
      <c r="C1" s="233">
        <f>IF(ROW()&lt;=B$3,INDEX(FP!E:E,B$2+ROW()-1),"")</f>
        <v>0</v>
      </c>
      <c r="D1" s="234" t="str">
        <f>IF(ROW()&lt;=B$3,INDEX(FP!F:F,B$2+ROW()-1),"")</f>
        <v>c</v>
      </c>
      <c r="E1" s="234"/>
      <c r="F1" s="234" t="str">
        <f>IF(ROW()&lt;=B$3,INDEX(FP!G:G,B$2+ROW()-1),"")</f>
        <v>026 03</v>
      </c>
      <c r="G1" s="234"/>
      <c r="H1" s="235" t="str">
        <f>IF(ROW()&lt;=B$3,INDEX(FP!C:C,B$2+ROW()-1),"")</f>
        <v>zabezpečenie činnosti a úloh v roku 2025</v>
      </c>
      <c r="I1" s="236">
        <f>IF(ROW()&lt;=B$3,SUMIF(A$107:A$10080,A1,I$107:I$10080),"")</f>
        <v>65915.759999999995</v>
      </c>
      <c r="J1" s="236">
        <f>IF(ROW()&lt;=B$3,SUMIFS(I$103:I$50080,A$103:A$50080,K1,J$103:J$50080,L1),"")</f>
        <v>0</v>
      </c>
      <c r="K1" s="110" t="str">
        <f>$A1</f>
        <v>c - zabezpečenie činnosti a úloh v roku 2025</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
      </c>
      <c r="B2" s="237">
        <f>MATCH(B1,FP!A:A,0)</f>
        <v>40</v>
      </c>
      <c r="C2" s="233" t="str">
        <f>IF(ROW()&lt;=B$3,INDEX(FP!E:E,B$2+ROW()-1),"")</f>
        <v/>
      </c>
      <c r="D2" s="234" t="str">
        <f>IF(ROW()&lt;=B$3,INDEX(FP!F:F,B$2+ROW()-1),"")</f>
        <v/>
      </c>
      <c r="E2" s="234"/>
      <c r="F2" s="234" t="str">
        <f>IF(ROW()&lt;=B$3,INDEX(FP!G:G,B$2+ROW()-1),"")</f>
        <v/>
      </c>
      <c r="G2" s="234"/>
      <c r="H2" s="235" t="str">
        <f>IF(ROW()&lt;=B$3,INDEX(FP!C:C,B$2+ROW()-1),"")</f>
        <v/>
      </c>
      <c r="I2" s="236" t="str">
        <f>IF(ROW()&lt;=B$3,SUMIF(A$107:A$10080,A2,I$107:I$10080),"")</f>
        <v/>
      </c>
      <c r="J2" s="236" t="str">
        <f>IF(ROW()&lt;=B$3,SUMIFS(I$103:I$50080,A$103:A$50080,K2,J$103:J$50080,L2),"")</f>
        <v/>
      </c>
      <c r="K2" s="110" t="str">
        <f>$A2</f>
        <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IF(ROW()&lt;=B$3,SUMIF(A$107:A$10080,A3,I$107:I$10080),"")</f>
        <v/>
      </c>
      <c r="J3" s="236" t="str">
        <f>IF(ROW()&lt;=B$3,SUMIFS(I$103:I$50080,A$103:A$50080,K3,J$103:J$50080,L3),"")</f>
        <v/>
      </c>
      <c r="K3" s="110" t="str">
        <f t="shared" ref="K3:K66" si="0">$A3</f>
        <v/>
      </c>
      <c r="L3" s="101">
        <v>99</v>
      </c>
      <c r="M3" s="99" t="str">
        <f>$A2</f>
        <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IF(ROW()&lt;=B$3,SUMIF(A$107:A$10080,A4,I$107:I$10080),"")</f>
        <v/>
      </c>
      <c r="J4" s="236" t="str">
        <f>IF(ROW()&lt;=B$3,SUMIFS(I$103:I$50080,A$103:A$50080,K4,J$103:J$50080,L4),"")</f>
        <v/>
      </c>
      <c r="K4" s="110" t="str">
        <f t="shared" si="0"/>
        <v/>
      </c>
      <c r="L4" s="101">
        <v>99</v>
      </c>
      <c r="M4" s="102" t="s">
        <v>371</v>
      </c>
      <c r="N4" s="103" t="s">
        <v>415</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IF(ROW()&lt;=B$3,SUMIF(A$107:A$10080,A5,I$107:I$10080),"")</f>
        <v/>
      </c>
      <c r="J5" s="236" t="str">
        <f>IF(ROW()&lt;=B$3,SUMIFS(I$103:I$50080,A$103:A$50080,K5,J$103:J$50080,L5),"")</f>
        <v/>
      </c>
      <c r="K5" s="110" t="str">
        <f t="shared" si="0"/>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IF(ROW()&lt;=B$3,SUMIF(A$107:A$10080,A6,I$107:I$10080),"")</f>
        <v/>
      </c>
      <c r="J6" s="236" t="str">
        <f>IF(ROW()&lt;=B$3,SUMIFS(I$103:I$50080,A$103:A$50080,K6,J$103:J$50080,L6),"")</f>
        <v/>
      </c>
      <c r="K6" s="110" t="str">
        <f t="shared" si="0"/>
        <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IF(ROW()&lt;=B$3,SUMIF(A$107:A$10080,A7,I$107:I$10080),"")</f>
        <v/>
      </c>
      <c r="J7" s="236" t="str">
        <f>IF(ROW()&lt;=B$3,SUMIFS(I$103:I$50080,A$103:A$50080,K7,J$103:J$50080,L7),"")</f>
        <v/>
      </c>
      <c r="K7" s="110" t="str">
        <f t="shared" si="0"/>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IF(ROW()&lt;=B$3,SUMIF(A$107:A$10080,A8,I$107:I$10080),"")</f>
        <v/>
      </c>
      <c r="J8" s="236" t="str">
        <f>IF(ROW()&lt;=B$3,SUMIFS(I$103:I$50080,A$103:A$50080,K8,J$103:J$50080,L8),"")</f>
        <v/>
      </c>
      <c r="K8" s="110" t="str">
        <f t="shared" si="0"/>
        <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IF(ROW()&lt;=B$3,SUMIF(A$107:A$10080,A9,I$107:I$10080),"")</f>
        <v/>
      </c>
      <c r="J9" s="236" t="str">
        <f>IF(ROW()&lt;=B$3,SUMIFS(I$103:I$50080,A$103:A$50080,K9,J$103:J$50080,L9),"")</f>
        <v/>
      </c>
      <c r="K9" s="110" t="str">
        <f t="shared" si="0"/>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IF(ROW()&lt;=B$3,SUMIF(A$107:A$10080,A10,I$107:I$10080),"")</f>
        <v/>
      </c>
      <c r="J10" s="236" t="str">
        <f>IF(ROW()&lt;=B$3,SUMIFS(I$103:I$50080,A$103:A$50080,K10,J$103:J$50080,L10),"")</f>
        <v/>
      </c>
      <c r="K10" s="110" t="str">
        <f t="shared" si="0"/>
        <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IF(ROW()&lt;=B$3,SUMIF(A$107:A$10080,A11,I$107:I$10080),"")</f>
        <v/>
      </c>
      <c r="J11" s="236" t="str">
        <f>IF(ROW()&lt;=B$3,SUMIFS(I$103:I$50080,A$103:A$50080,K11,J$103:J$50080,L11),"")</f>
        <v/>
      </c>
      <c r="K11" s="110" t="str">
        <f t="shared" si="0"/>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IF(ROW()&lt;=B$3,SUMIF(A$107:A$10080,A12,I$107:I$10080),"")</f>
        <v/>
      </c>
      <c r="J12" s="236" t="str">
        <f>IF(ROW()&lt;=B$3,SUMIFS(I$103:I$50080,A$103:A$50080,K12,J$103:J$50080,L12),"")</f>
        <v/>
      </c>
      <c r="K12" s="110" t="str">
        <f t="shared" si="0"/>
        <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IF(ROW()&lt;=B$3,SUMIF(A$107:A$10080,A13,I$107:I$10080),"")</f>
        <v/>
      </c>
      <c r="J13" s="236" t="str">
        <f>IF(ROW()&lt;=B$3,SUMIFS(I$103:I$50080,A$103:A$50080,K13,J$103:J$50080,L13),"")</f>
        <v/>
      </c>
      <c r="K13" s="110" t="str">
        <f t="shared" si="0"/>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IF(ROW()&lt;=B$3,SUMIF(A$107:A$10080,A14,I$107:I$10080),"")</f>
        <v/>
      </c>
      <c r="J14" s="236" t="str">
        <f>IF(ROW()&lt;=B$3,SUMIFS(I$103:I$50080,A$103:A$50080,K14,J$103:J$50080,L14),"")</f>
        <v/>
      </c>
      <c r="K14" s="110" t="str">
        <f t="shared" si="0"/>
        <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IF(ROW()&lt;=B$3,SUMIF(A$107:A$10080,A15,I$107:I$10080),"")</f>
        <v/>
      </c>
      <c r="J15" s="236" t="str">
        <f>IF(ROW()&lt;=B$3,SUMIFS(I$103:I$50080,A$103:A$50080,K15,J$103:J$50080,L15),"")</f>
        <v/>
      </c>
      <c r="K15" s="110" t="str">
        <f t="shared" si="0"/>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IF(ROW()&lt;=B$3,SUMIF(A$107:A$10080,A16,I$107:I$10080),"")</f>
        <v/>
      </c>
      <c r="J16" s="236" t="str">
        <f>IF(ROW()&lt;=B$3,SUMIFS(I$103:I$50080,A$103:A$50080,K16,J$103:J$50080,L16),"")</f>
        <v/>
      </c>
      <c r="K16" s="110" t="str">
        <f t="shared" si="0"/>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IF(ROW()&lt;=B$3,SUMIF(A$107:A$10080,A17,I$107:I$10080),"")</f>
        <v/>
      </c>
      <c r="J17" s="236" t="str">
        <f>IF(ROW()&lt;=B$3,SUMIFS(I$103:I$50080,A$103:A$50080,K17,J$103:J$50080,L17),"")</f>
        <v/>
      </c>
      <c r="K17" s="110" t="str">
        <f t="shared" si="0"/>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IF(ROW()&lt;=B$3,SUMIF(A$107:A$10080,A18,I$107:I$10080),"")</f>
        <v/>
      </c>
      <c r="J18" s="236" t="str">
        <f>IF(ROW()&lt;=B$3,SUMIFS(I$103:I$50080,A$103:A$50080,K18,J$103:J$50080,L18),"")</f>
        <v/>
      </c>
      <c r="K18" s="110" t="str">
        <f t="shared" si="0"/>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IF(ROW()&lt;=B$3,SUMIF(A$107:A$10080,A19,I$107:I$10080),"")</f>
        <v/>
      </c>
      <c r="J19" s="236" t="str">
        <f>IF(ROW()&lt;=B$3,SUMIFS(I$103:I$50080,A$103:A$50080,K19,J$103:J$50080,L19),"")</f>
        <v/>
      </c>
      <c r="K19" s="110" t="str">
        <f t="shared" si="0"/>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IF(ROW()&lt;=B$3,SUMIF(A$107:A$10080,A20,I$107:I$10080),"")</f>
        <v/>
      </c>
      <c r="J20" s="236" t="str">
        <f>IF(ROW()&lt;=B$3,SUMIFS(I$103:I$50080,A$103:A$50080,K20,J$103:J$50080,L20),"")</f>
        <v/>
      </c>
      <c r="K20" s="110" t="str">
        <f t="shared" si="0"/>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IF(ROW()&lt;=B$3,SUMIF(A$107:A$10080,A21,I$107:I$10080),"")</f>
        <v/>
      </c>
      <c r="J21" s="236" t="str">
        <f>IF(ROW()&lt;=B$3,SUMIFS(I$103:I$50080,A$103:A$50080,K21,J$103:J$50080,L21),"")</f>
        <v/>
      </c>
      <c r="K21" s="110" t="str">
        <f t="shared" si="0"/>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IF(ROW()&lt;=B$3,SUMIF(A$107:A$10080,A22,I$107:I$10080),"")</f>
        <v/>
      </c>
      <c r="J22" s="236" t="str">
        <f>IF(ROW()&lt;=B$3,SUMIFS(I$103:I$50080,A$103:A$50080,K22,J$103:J$50080,L22),"")</f>
        <v/>
      </c>
      <c r="K22" s="110" t="str">
        <f t="shared" si="0"/>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IF(ROW()&lt;=B$3,SUMIF(A$107:A$10080,A23,I$107:I$10080),"")</f>
        <v/>
      </c>
      <c r="J23" s="236" t="str">
        <f>IF(ROW()&lt;=B$3,SUMIFS(I$103:I$50080,A$103:A$50080,K23,J$103:J$50080,L23),"")</f>
        <v/>
      </c>
      <c r="K23" s="110" t="str">
        <f t="shared" si="0"/>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IF(ROW()&lt;=B$3,SUMIF(A$107:A$10080,A24,I$107:I$10080),"")</f>
        <v/>
      </c>
      <c r="J24" s="236" t="str">
        <f>IF(ROW()&lt;=B$3,SUMIFS(I$103:I$50080,A$103:A$50080,K24,J$103:J$50080,L24),"")</f>
        <v/>
      </c>
      <c r="K24" s="110" t="str">
        <f t="shared" si="0"/>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IF(ROW()&lt;=B$3,SUMIF(A$107:A$10080,A25,I$107:I$10080),"")</f>
        <v/>
      </c>
      <c r="J25" s="236" t="str">
        <f>IF(ROW()&lt;=B$3,SUMIFS(I$103:I$50080,A$103:A$50080,K25,J$103:J$50080,L25),"")</f>
        <v/>
      </c>
      <c r="K25" s="110" t="str">
        <f t="shared" si="0"/>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IF(ROW()&lt;=B$3,SUMIF(A$107:A$10080,A26,I$107:I$10080),"")</f>
        <v/>
      </c>
      <c r="J26" s="236" t="str">
        <f>IF(ROW()&lt;=B$3,SUMIFS(I$103:I$50080,A$103:A$50080,K26,J$103:J$50080,L26),"")</f>
        <v/>
      </c>
      <c r="K26" s="110" t="str">
        <f t="shared" si="0"/>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IF(ROW()&lt;=B$3,SUMIF(A$107:A$10080,A27,I$107:I$10080),"")</f>
        <v/>
      </c>
      <c r="J27" s="236" t="str">
        <f>IF(ROW()&lt;=B$3,SUMIFS(I$103:I$50080,A$103:A$50080,K27,J$103:J$50080,L27),"")</f>
        <v/>
      </c>
      <c r="K27" s="110" t="str">
        <f t="shared" si="0"/>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IF(ROW()&lt;=B$3,SUMIF(A$107:A$10080,A28,I$107:I$10080),"")</f>
        <v/>
      </c>
      <c r="J28" s="236" t="str">
        <f>IF(ROW()&lt;=B$3,SUMIFS(I$103:I$50080,A$103:A$50080,K28,J$103:J$50080,L28),"")</f>
        <v/>
      </c>
      <c r="K28" s="110" t="str">
        <f t="shared" si="0"/>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IF(ROW()&lt;=B$3,SUMIF(A$107:A$10080,A29,I$107:I$10080),"")</f>
        <v/>
      </c>
      <c r="J29" s="236" t="str">
        <f>IF(ROW()&lt;=B$3,SUMIFS(I$103:I$50080,A$103:A$50080,K29,J$103:J$50080,L29),"")</f>
        <v/>
      </c>
      <c r="K29" s="110" t="str">
        <f t="shared" si="0"/>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IF(ROW()&lt;=B$3,SUMIF(A$107:A$10080,A30,I$107:I$10080),"")</f>
        <v/>
      </c>
      <c r="J30" s="236" t="str">
        <f>IF(ROW()&lt;=B$3,SUMIFS(I$103:I$50080,A$103:A$50080,K30,J$103:J$50080,L30),"")</f>
        <v/>
      </c>
      <c r="K30" s="110" t="str">
        <f t="shared" si="0"/>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IF(ROW()&lt;=B$3,SUMIF(A$107:A$10080,A31,I$107:I$10080),"")</f>
        <v/>
      </c>
      <c r="J31" s="236" t="str">
        <f>IF(ROW()&lt;=B$3,SUMIFS(I$103:I$50080,A$103:A$50080,K31,J$103:J$50080,L31),"")</f>
        <v/>
      </c>
      <c r="K31" s="110" t="str">
        <f t="shared" si="0"/>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IF(ROW()&lt;=B$3,SUMIF(A$107:A$10080,A32,I$107:I$10080),"")</f>
        <v/>
      </c>
      <c r="J32" s="236" t="str">
        <f>IF(ROW()&lt;=B$3,SUMIFS(I$103:I$50080,A$103:A$50080,K32,J$103:J$50080,L32),"")</f>
        <v/>
      </c>
      <c r="K32" s="110" t="str">
        <f t="shared" si="0"/>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IF(ROW()&lt;=B$3,SUMIF(A$107:A$10080,A33,I$107:I$10080),"")</f>
        <v/>
      </c>
      <c r="J33" s="236" t="str">
        <f>IF(ROW()&lt;=B$3,SUMIFS(I$103:I$50080,A$103:A$50080,K33,J$103:J$50080,L33),"")</f>
        <v/>
      </c>
      <c r="K33" s="110" t="str">
        <f t="shared" si="0"/>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IF(ROW()&lt;=B$3,SUMIF(A$107:A$10080,A34,I$107:I$10080),"")</f>
        <v/>
      </c>
      <c r="J34" s="236" t="str">
        <f>IF(ROW()&lt;=B$3,SUMIFS(I$103:I$50080,A$103:A$50080,K34,J$103:J$50080,L34),"")</f>
        <v/>
      </c>
      <c r="K34" s="110" t="str">
        <f t="shared" si="0"/>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IF(ROW()&lt;=B$3,SUMIF(A$107:A$10080,A35,I$107:I$10080),"")</f>
        <v/>
      </c>
      <c r="J35" s="236" t="str">
        <f>IF(ROW()&lt;=B$3,SUMIFS(I$103:I$50080,A$103:A$50080,K35,J$103:J$50080,L35),"")</f>
        <v/>
      </c>
      <c r="K35" s="110" t="str">
        <f t="shared" si="0"/>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IF(ROW()&lt;=B$3,SUMIF(A$107:A$10080,A36,I$107:I$10080),"")</f>
        <v/>
      </c>
      <c r="J36" s="236" t="str">
        <f>IF(ROW()&lt;=B$3,SUMIFS(I$103:I$50080,A$103:A$50080,K36,J$103:J$50080,L36),"")</f>
        <v/>
      </c>
      <c r="K36" s="110" t="str">
        <f t="shared" si="0"/>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IF(ROW()&lt;=B$3,SUMIF(A$107:A$10080,A37,I$107:I$10080),"")</f>
        <v/>
      </c>
      <c r="J37" s="236" t="str">
        <f>IF(ROW()&lt;=B$3,SUMIFS(I$103:I$50080,A$103:A$50080,K37,J$103:J$50080,L37),"")</f>
        <v/>
      </c>
      <c r="K37" s="110" t="str">
        <f t="shared" si="0"/>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IF(ROW()&lt;=B$3,SUMIF(A$107:A$10080,A38,I$107:I$10080),"")</f>
        <v/>
      </c>
      <c r="J38" s="236" t="str">
        <f>IF(ROW()&lt;=B$3,SUMIFS(I$103:I$50080,A$103:A$50080,K38,J$103:J$50080,L38),"")</f>
        <v/>
      </c>
      <c r="K38" s="110" t="str">
        <f t="shared" si="0"/>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IF(ROW()&lt;=B$3,SUMIF(A$107:A$10080,A39,I$107:I$10080),"")</f>
        <v/>
      </c>
      <c r="J39" s="236" t="str">
        <f>IF(ROW()&lt;=B$3,SUMIFS(I$103:I$50080,A$103:A$50080,K39,J$103:J$50080,L39),"")</f>
        <v/>
      </c>
      <c r="K39" s="110" t="str">
        <f t="shared" si="0"/>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IF(ROW()&lt;=B$3,SUMIF(A$107:A$10080,A40,I$107:I$10080),"")</f>
        <v/>
      </c>
      <c r="J40" s="236" t="str">
        <f>IF(ROW()&lt;=B$3,SUMIFS(I$103:I$50080,A$103:A$50080,K40,J$103:J$50080,L40),"")</f>
        <v/>
      </c>
      <c r="K40" s="110" t="str">
        <f t="shared" si="0"/>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IF(ROW()&lt;=B$3,SUMIF(A$107:A$10080,A41,I$107:I$10080),"")</f>
        <v/>
      </c>
      <c r="J41" s="236" t="str">
        <f>IF(ROW()&lt;=B$3,SUMIFS(I$103:I$50080,A$103:A$50080,K41,J$103:J$50080,L41),"")</f>
        <v/>
      </c>
      <c r="K41" s="110" t="str">
        <f t="shared" si="0"/>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IF(ROW()&lt;=B$3,SUMIF(A$107:A$10080,A42,I$107:I$10080),"")</f>
        <v/>
      </c>
      <c r="J42" s="236" t="str">
        <f>IF(ROW()&lt;=B$3,SUMIFS(I$103:I$50080,A$103:A$50080,K42,J$103:J$50080,L42),"")</f>
        <v/>
      </c>
      <c r="K42" s="110" t="str">
        <f t="shared" si="0"/>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IF(ROW()&lt;=B$3,SUMIF(A$107:A$10080,A43,I$107:I$10080),"")</f>
        <v/>
      </c>
      <c r="J43" s="236" t="str">
        <f>IF(ROW()&lt;=B$3,SUMIFS(I$103:I$50080,A$103:A$50080,K43,J$103:J$50080,L43),"")</f>
        <v/>
      </c>
      <c r="K43" s="110" t="str">
        <f t="shared" si="0"/>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IF(ROW()&lt;=B$3,SUMIF(A$107:A$10080,A44,I$107:I$10080),"")</f>
        <v/>
      </c>
      <c r="J44" s="236" t="str">
        <f>IF(ROW()&lt;=B$3,SUMIFS(I$103:I$50080,A$103:A$50080,K44,J$103:J$50080,L44),"")</f>
        <v/>
      </c>
      <c r="K44" s="110" t="str">
        <f t="shared" si="0"/>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IF(ROW()&lt;=B$3,SUMIF(A$107:A$10080,A45,I$107:I$10080),"")</f>
        <v/>
      </c>
      <c r="J45" s="236" t="str">
        <f>IF(ROW()&lt;=B$3,SUMIFS(I$103:I$50080,A$103:A$50080,K45,J$103:J$50080,L45),"")</f>
        <v/>
      </c>
      <c r="K45" s="110" t="str">
        <f t="shared" si="0"/>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IF(ROW()&lt;=B$3,SUMIF(A$107:A$10080,A46,I$107:I$10080),"")</f>
        <v/>
      </c>
      <c r="J46" s="236" t="str">
        <f>IF(ROW()&lt;=B$3,SUMIFS(I$103:I$50080,A$103:A$50080,K46,J$103:J$50080,L46),"")</f>
        <v/>
      </c>
      <c r="K46" s="110" t="str">
        <f t="shared" si="0"/>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IF(ROW()&lt;=B$3,SUMIF(A$107:A$10080,A47,I$107:I$10080),"")</f>
        <v/>
      </c>
      <c r="J47" s="236" t="str">
        <f>IF(ROW()&lt;=B$3,SUMIFS(I$103:I$50080,A$103:A$50080,K47,J$103:J$50080,L47),"")</f>
        <v/>
      </c>
      <c r="K47" s="110" t="str">
        <f t="shared" si="0"/>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IF(ROW()&lt;=B$3,SUMIF(A$107:A$10080,A48,I$107:I$10080),"")</f>
        <v/>
      </c>
      <c r="J48" s="236" t="str">
        <f>IF(ROW()&lt;=B$3,SUMIFS(I$103:I$50080,A$103:A$50080,K48,J$103:J$50080,L48),"")</f>
        <v/>
      </c>
      <c r="K48" s="110" t="str">
        <f t="shared" si="0"/>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IF(ROW()&lt;=B$3,SUMIF(A$107:A$10080,A49,I$107:I$10080),"")</f>
        <v/>
      </c>
      <c r="J49" s="236" t="str">
        <f>IF(ROW()&lt;=B$3,SUMIFS(I$103:I$50080,A$103:A$50080,K49,J$103:J$50080,L49),"")</f>
        <v/>
      </c>
      <c r="K49" s="110" t="str">
        <f t="shared" si="0"/>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IF(ROW()&lt;=B$3,SUMIF(A$107:A$10080,A50,I$107:I$10080),"")</f>
        <v/>
      </c>
      <c r="J50" s="236" t="str">
        <f>IF(ROW()&lt;=B$3,SUMIFS(I$103:I$50080,A$103:A$50080,K50,J$103:J$50080,L50),"")</f>
        <v/>
      </c>
      <c r="K50" s="110" t="str">
        <f t="shared" si="0"/>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IF(ROW()&lt;=B$3,SUMIF(A$107:A$10080,A51,I$107:I$10080),"")</f>
        <v/>
      </c>
      <c r="J51" s="236" t="str">
        <f>IF(ROW()&lt;=B$3,SUMIFS(I$103:I$50080,A$103:A$50080,K51,J$103:J$50080,L51),"")</f>
        <v/>
      </c>
      <c r="K51" s="110" t="str">
        <f t="shared" si="0"/>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IF(ROW()&lt;=B$3,SUMIF(A$107:A$10080,A52,I$107:I$10080),"")</f>
        <v/>
      </c>
      <c r="J52" s="236" t="str">
        <f>IF(ROW()&lt;=B$3,SUMIFS(I$103:I$50080,A$103:A$50080,K52,J$103:J$50080,L52),"")</f>
        <v/>
      </c>
      <c r="K52" s="110" t="str">
        <f t="shared" si="0"/>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IF(ROW()&lt;=B$3,SUMIF(A$107:A$10080,A53,I$107:I$10080),"")</f>
        <v/>
      </c>
      <c r="J53" s="236" t="str">
        <f>IF(ROW()&lt;=B$3,SUMIFS(I$103:I$50080,A$103:A$50080,K53,J$103:J$50080,L53),"")</f>
        <v/>
      </c>
      <c r="K53" s="110" t="str">
        <f t="shared" si="0"/>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IF(ROW()&lt;=B$3,SUMIF(A$107:A$10080,A54,I$107:I$10080),"")</f>
        <v/>
      </c>
      <c r="J54" s="236" t="str">
        <f>IF(ROW()&lt;=B$3,SUMIFS(I$103:I$50080,A$103:A$50080,K54,J$103:J$50080,L54),"")</f>
        <v/>
      </c>
      <c r="K54" s="110" t="str">
        <f t="shared" si="0"/>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IF(ROW()&lt;=B$3,SUMIF(A$107:A$10080,A55,I$107:I$10080),"")</f>
        <v/>
      </c>
      <c r="J55" s="236" t="str">
        <f>IF(ROW()&lt;=B$3,SUMIFS(I$103:I$50080,A$103:A$50080,K55,J$103:J$50080,L55),"")</f>
        <v/>
      </c>
      <c r="K55" s="110" t="str">
        <f t="shared" si="0"/>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IF(ROW()&lt;=B$3,SUMIF(A$107:A$10080,A56,I$107:I$10080),"")</f>
        <v/>
      </c>
      <c r="J56" s="236" t="str">
        <f>IF(ROW()&lt;=B$3,SUMIFS(I$103:I$50080,A$103:A$50080,K56,J$103:J$50080,L56),"")</f>
        <v/>
      </c>
      <c r="K56" s="110" t="str">
        <f t="shared" si="0"/>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IF(ROW()&lt;=B$3,SUMIF(A$107:A$10080,A57,I$107:I$10080),"")</f>
        <v/>
      </c>
      <c r="J57" s="236" t="str">
        <f>IF(ROW()&lt;=B$3,SUMIFS(I$103:I$50080,A$103:A$50080,K57,J$103:J$50080,L57),"")</f>
        <v/>
      </c>
      <c r="K57" s="110" t="str">
        <f t="shared" si="0"/>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IF(ROW()&lt;=B$3,SUMIF(A$107:A$10080,A58,I$107:I$10080),"")</f>
        <v/>
      </c>
      <c r="J58" s="236" t="str">
        <f>IF(ROW()&lt;=B$3,SUMIFS(I$103:I$50080,A$103:A$50080,K58,J$103:J$50080,L58),"")</f>
        <v/>
      </c>
      <c r="K58" s="110" t="str">
        <f t="shared" si="0"/>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IF(ROW()&lt;=B$3,SUMIF(A$107:A$10080,A59,I$107:I$10080),"")</f>
        <v/>
      </c>
      <c r="J59" s="236" t="str">
        <f>IF(ROW()&lt;=B$3,SUMIFS(I$103:I$50080,A$103:A$50080,K59,J$103:J$50080,L59),"")</f>
        <v/>
      </c>
      <c r="K59" s="110" t="str">
        <f t="shared" si="0"/>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IF(ROW()&lt;=B$3,SUMIF(A$107:A$10080,A60,I$107:I$10080),"")</f>
        <v/>
      </c>
      <c r="J60" s="236" t="str">
        <f>IF(ROW()&lt;=B$3,SUMIFS(I$103:I$50080,A$103:A$50080,K60,J$103:J$50080,L60),"")</f>
        <v/>
      </c>
      <c r="K60" s="110" t="str">
        <f t="shared" si="0"/>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IF(ROW()&lt;=B$3,SUMIF(A$107:A$10080,A61,I$107:I$10080),"")</f>
        <v/>
      </c>
      <c r="J61" s="236" t="str">
        <f>IF(ROW()&lt;=B$3,SUMIFS(I$103:I$50080,A$103:A$50080,K61,J$103:J$50080,L61),"")</f>
        <v/>
      </c>
      <c r="K61" s="110" t="str">
        <f t="shared" si="0"/>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IF(ROW()&lt;=B$3,SUMIF(A$107:A$10080,A62,I$107:I$10080),"")</f>
        <v/>
      </c>
      <c r="J62" s="236" t="str">
        <f>IF(ROW()&lt;=B$3,SUMIFS(I$103:I$50080,A$103:A$50080,K62,J$103:J$50080,L62),"")</f>
        <v/>
      </c>
      <c r="K62" s="110" t="str">
        <f t="shared" si="0"/>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IF(ROW()&lt;=B$3,SUMIF(A$107:A$10080,A63,I$107:I$10080),"")</f>
        <v/>
      </c>
      <c r="J63" s="236" t="str">
        <f>IF(ROW()&lt;=B$3,SUMIFS(I$103:I$50080,A$103:A$50080,K63,J$103:J$50080,L63),"")</f>
        <v/>
      </c>
      <c r="K63" s="110" t="str">
        <f t="shared" si="0"/>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IF(ROW()&lt;=B$3,SUMIF(A$107:A$10080,A64,I$107:I$10080),"")</f>
        <v/>
      </c>
      <c r="J64" s="236" t="str">
        <f>IF(ROW()&lt;=B$3,SUMIFS(I$103:I$50080,A$103:A$50080,K64,J$103:J$50080,L64),"")</f>
        <v/>
      </c>
      <c r="K64" s="110" t="str">
        <f t="shared" si="0"/>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IF(ROW()&lt;=B$3,SUMIF(A$107:A$10080,A65,I$107:I$10080),"")</f>
        <v/>
      </c>
      <c r="J65" s="236" t="str">
        <f>IF(ROW()&lt;=B$3,SUMIFS(I$103:I$50080,A$103:A$50080,K65,J$103:J$50080,L65),"")</f>
        <v/>
      </c>
      <c r="K65" s="110" t="str">
        <f t="shared" si="0"/>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IF(ROW()&lt;=B$3,SUMIF(A$107:A$10080,A66,I$107:I$10080),"")</f>
        <v/>
      </c>
      <c r="J66" s="236" t="str">
        <f>IF(ROW()&lt;=B$3,SUMIFS(I$103:I$50080,A$103:A$50080,K66,J$103:J$50080,L66),"")</f>
        <v/>
      </c>
      <c r="K66" s="110" t="str">
        <f t="shared" si="0"/>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IF(ROW()&lt;=B$3,SUMIF(A$107:A$10080,A67,I$107:I$10080),"")</f>
        <v/>
      </c>
      <c r="J67" s="236" t="str">
        <f>IF(ROW()&lt;=B$3,SUMIFS(I$103:I$50080,A$103:A$50080,K67,J$103:J$50080,L67),"")</f>
        <v/>
      </c>
      <c r="K67" s="110" t="str">
        <f t="shared" ref="K67:K94" si="1">$A67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IF(ROW()&lt;=B$3,SUMIF(A$107:A$10080,A68,I$107:I$10080),"")</f>
        <v/>
      </c>
      <c r="J68" s="236" t="str">
        <f>IF(ROW()&lt;=B$3,SUMIFS(I$103:I$50080,A$103:A$50080,K68,J$103:J$50080,L68),"")</f>
        <v/>
      </c>
      <c r="K68" s="110" t="str">
        <f t="shared" si="1"/>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IF(ROW()&lt;=B$3,SUMIF(A$107:A$10080,A69,I$107:I$10080),"")</f>
        <v/>
      </c>
      <c r="J69" s="236" t="str">
        <f>IF(ROW()&lt;=B$3,SUMIFS(I$103:I$50080,A$103:A$50080,K69,J$103:J$50080,L69),"")</f>
        <v/>
      </c>
      <c r="K69" s="110" t="str">
        <f t="shared" si="1"/>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IF(ROW()&lt;=B$3,SUMIF(A$107:A$10080,A70,I$107:I$10080),"")</f>
        <v/>
      </c>
      <c r="J70" s="236" t="str">
        <f>IF(ROW()&lt;=B$3,SUMIFS(I$103:I$50080,A$103:A$50080,K70,J$103:J$50080,L70),"")</f>
        <v/>
      </c>
      <c r="K70" s="110" t="str">
        <f t="shared" si="1"/>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IF(ROW()&lt;=B$3,SUMIF(A$107:A$10080,A71,I$107:I$10080),"")</f>
        <v/>
      </c>
      <c r="J71" s="236" t="str">
        <f>IF(ROW()&lt;=B$3,SUMIFS(I$103:I$50080,A$103:A$50080,K71,J$103:J$50080,L71),"")</f>
        <v/>
      </c>
      <c r="K71" s="110" t="str">
        <f t="shared" si="1"/>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IF(ROW()&lt;=B$3,SUMIF(A$107:A$10080,A72,I$107:I$10080),"")</f>
        <v/>
      </c>
      <c r="J72" s="236" t="str">
        <f>IF(ROW()&lt;=B$3,SUMIFS(I$103:I$50080,A$103:A$50080,K72,J$103:J$50080,L72),"")</f>
        <v/>
      </c>
      <c r="K72" s="110" t="str">
        <f t="shared" si="1"/>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IF(ROW()&lt;=B$3,SUMIF(A$107:A$10080,A73,I$107:I$10080),"")</f>
        <v/>
      </c>
      <c r="J73" s="236" t="str">
        <f>IF(ROW()&lt;=B$3,SUMIFS(I$103:I$50080,A$103:A$50080,K73,J$103:J$50080,L73),"")</f>
        <v/>
      </c>
      <c r="K73" s="110" t="str">
        <f t="shared" si="1"/>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IF(ROW()&lt;=B$3,SUMIF(A$107:A$10080,A74,I$107:I$10080),"")</f>
        <v/>
      </c>
      <c r="J74" s="236" t="str">
        <f>IF(ROW()&lt;=B$3,SUMIFS(I$103:I$50080,A$103:A$50080,K74,J$103:J$50080,L74),"")</f>
        <v/>
      </c>
      <c r="K74" s="110" t="str">
        <f t="shared" si="1"/>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IF(ROW()&lt;=B$3,SUMIF(A$107:A$10080,A75,I$107:I$10080),"")</f>
        <v/>
      </c>
      <c r="J75" s="236" t="str">
        <f>IF(ROW()&lt;=B$3,SUMIFS(I$103:I$50080,A$103:A$50080,K75,J$103:J$50080,L75),"")</f>
        <v/>
      </c>
      <c r="K75" s="110" t="str">
        <f t="shared" si="1"/>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IF(ROW()&lt;=B$3,SUMIF(A$107:A$10080,A76,I$107:I$10080),"")</f>
        <v/>
      </c>
      <c r="J76" s="236" t="str">
        <f>IF(ROW()&lt;=B$3,SUMIFS(I$103:I$50080,A$103:A$50080,K76,J$103:J$50080,L76),"")</f>
        <v/>
      </c>
      <c r="K76" s="110" t="str">
        <f t="shared" si="1"/>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IF(ROW()&lt;=B$3,SUMIF(A$107:A$10080,A77,I$107:I$10080),"")</f>
        <v/>
      </c>
      <c r="J77" s="236" t="str">
        <f>IF(ROW()&lt;=B$3,SUMIFS(I$103:I$50080,A$103:A$50080,K77,J$103:J$50080,L77),"")</f>
        <v/>
      </c>
      <c r="K77" s="110" t="str">
        <f t="shared" si="1"/>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IF(ROW()&lt;=B$3,SUMIF(A$107:A$10080,A78,I$107:I$10080),"")</f>
        <v/>
      </c>
      <c r="J78" s="236" t="str">
        <f>IF(ROW()&lt;=B$3,SUMIFS(I$103:I$50080,A$103:A$50080,K78,J$103:J$50080,L78),"")</f>
        <v/>
      </c>
      <c r="K78" s="110" t="str">
        <f t="shared" si="1"/>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IF(ROW()&lt;=B$3,SUMIF(A$107:A$10080,A79,I$107:I$10080),"")</f>
        <v/>
      </c>
      <c r="J79" s="236" t="str">
        <f>IF(ROW()&lt;=B$3,SUMIFS(I$103:I$50080,A$103:A$50080,K79,J$103:J$50080,L79),"")</f>
        <v/>
      </c>
      <c r="K79" s="110" t="str">
        <f t="shared" si="1"/>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IF(ROW()&lt;=B$3,SUMIF(A$107:A$10080,A80,I$107:I$10080),"")</f>
        <v/>
      </c>
      <c r="J80" s="236" t="str">
        <f>IF(ROW()&lt;=B$3,SUMIFS(I$103:I$50080,A$103:A$50080,K80,J$103:J$50080,L80),"")</f>
        <v/>
      </c>
      <c r="K80" s="110" t="str">
        <f t="shared" si="1"/>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IF(ROW()&lt;=B$3,SUMIF(A$107:A$10080,A81,I$107:I$10080),"")</f>
        <v/>
      </c>
      <c r="J81" s="236" t="str">
        <f>IF(ROW()&lt;=B$3,SUMIFS(I$103:I$50080,A$103:A$50080,K81,J$103:J$50080,L81),"")</f>
        <v/>
      </c>
      <c r="K81" s="110" t="str">
        <f t="shared" si="1"/>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IF(ROW()&lt;=B$3,SUMIF(A$107:A$10080,A82,I$107:I$10080),"")</f>
        <v/>
      </c>
      <c r="J82" s="236" t="str">
        <f>IF(ROW()&lt;=B$3,SUMIFS(I$103:I$50080,A$103:A$50080,K82,J$103:J$50080,L82),"")</f>
        <v/>
      </c>
      <c r="K82" s="110" t="str">
        <f t="shared" si="1"/>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IF(ROW()&lt;=B$3,SUMIF(A$107:A$10080,A83,I$107:I$10080),"")</f>
        <v/>
      </c>
      <c r="J83" s="236" t="str">
        <f>IF(ROW()&lt;=B$3,SUMIFS(I$103:I$50080,A$103:A$50080,K83,J$103:J$50080,L83),"")</f>
        <v/>
      </c>
      <c r="K83" s="110" t="str">
        <f t="shared" si="1"/>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IF(ROW()&lt;=B$3,SUMIF(A$107:A$10080,A84,I$107:I$10080),"")</f>
        <v/>
      </c>
      <c r="J84" s="236" t="str">
        <f>IF(ROW()&lt;=B$3,SUMIFS(I$103:I$50080,A$103:A$50080,K84,J$103:J$50080,L84),"")</f>
        <v/>
      </c>
      <c r="K84" s="110" t="str">
        <f t="shared" si="1"/>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IF(ROW()&lt;=B$3,SUMIF(A$107:A$10080,A85,I$107:I$10080),"")</f>
        <v/>
      </c>
      <c r="J85" s="236" t="str">
        <f>IF(ROW()&lt;=B$3,SUMIFS(I$103:I$50080,A$103:A$50080,K85,J$103:J$50080,L85),"")</f>
        <v/>
      </c>
      <c r="K85" s="110" t="str">
        <f t="shared" si="1"/>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IF(ROW()&lt;=B$3,SUMIF(A$107:A$10080,A86,I$107:I$10080),"")</f>
        <v/>
      </c>
      <c r="J86" s="236" t="str">
        <f>IF(ROW()&lt;=B$3,SUMIFS(I$103:I$50080,A$103:A$50080,K86,J$103:J$50080,L86),"")</f>
        <v/>
      </c>
      <c r="K86" s="110" t="str">
        <f t="shared" si="1"/>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IF(ROW()&lt;=B$3,SUMIF(A$107:A$10080,A87,I$107:I$10080),"")</f>
        <v/>
      </c>
      <c r="J87" s="236" t="str">
        <f>IF(ROW()&lt;=B$3,SUMIFS(I$103:I$50080,A$103:A$50080,K87,J$103:J$50080,L87),"")</f>
        <v/>
      </c>
      <c r="K87" s="110" t="str">
        <f t="shared" si="1"/>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IF(ROW()&lt;=B$3,SUMIF(A$107:A$10080,A88,I$107:I$10080),"")</f>
        <v/>
      </c>
      <c r="J88" s="236" t="str">
        <f>IF(ROW()&lt;=B$3,SUMIFS(I$103:I$50080,A$103:A$50080,K88,J$103:J$50080,L88),"")</f>
        <v/>
      </c>
      <c r="K88" s="110" t="str">
        <f t="shared" si="1"/>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IF(ROW()&lt;=B$3,SUMIF(A$107:A$10080,A89,I$107:I$10080),"")</f>
        <v/>
      </c>
      <c r="J89" s="236" t="str">
        <f>IF(ROW()&lt;=B$3,SUMIFS(I$103:I$50080,A$103:A$50080,K89,J$103:J$50080,L89),"")</f>
        <v/>
      </c>
      <c r="K89" s="110" t="str">
        <f t="shared" si="1"/>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IF(ROW()&lt;=B$3,SUMIF(A$107:A$10080,A90,I$107:I$10080),"")</f>
        <v/>
      </c>
      <c r="J90" s="236" t="str">
        <f>IF(ROW()&lt;=B$3,SUMIFS(I$103:I$50080,A$103:A$50080,K90,J$103:J$50080,L90),"")</f>
        <v/>
      </c>
      <c r="K90" s="110" t="str">
        <f t="shared" si="1"/>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IF(ROW()&lt;=B$3,SUMIF(A$107:A$10080,A91,I$107:I$10080),"")</f>
        <v/>
      </c>
      <c r="J91" s="236" t="str">
        <f>IF(ROW()&lt;=B$3,SUMIFS(I$103:I$50080,A$103:A$50080,K91,J$103:J$50080,L91),"")</f>
        <v/>
      </c>
      <c r="K91" s="110" t="str">
        <f t="shared" si="1"/>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IF(ROW()&lt;=B$3,SUMIF(A$107:A$10080,A92,I$107:I$10080),"")</f>
        <v/>
      </c>
      <c r="J92" s="236" t="str">
        <f>IF(ROW()&lt;=B$3,SUMIFS(I$103:I$50080,A$103:A$50080,K92,J$103:J$50080,L92),"")</f>
        <v/>
      </c>
      <c r="K92" s="110" t="str">
        <f t="shared" si="1"/>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IF(ROW()&lt;=B$3,SUMIF(A$107:A$10080,A93,I$107:I$10080),"")</f>
        <v/>
      </c>
      <c r="J93" s="236" t="str">
        <f>IF(ROW()&lt;=B$3,SUMIFS(I$103:I$50080,A$103:A$50080,K93,J$103:J$50080,L93),"")</f>
        <v/>
      </c>
      <c r="K93" s="110" t="str">
        <f t="shared" si="1"/>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IF(ROW()&lt;=B$3,SUMIF(A$107:A$10080,A94,I$107:I$10080),"")</f>
        <v/>
      </c>
      <c r="J94" s="236" t="str">
        <f>IF(ROW()&lt;=B$3,SUMIFS(I$103:I$50080,A$103:A$50080,K94,J$103:J$50080,L94),"")</f>
        <v/>
      </c>
      <c r="K94" s="110" t="str">
        <f t="shared" si="1"/>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61" t="s">
        <v>365</v>
      </c>
      <c r="B100" s="361"/>
      <c r="C100" s="361"/>
      <c r="D100" s="361"/>
      <c r="E100" s="361"/>
      <c r="F100" s="361"/>
      <c r="G100" s="361"/>
      <c r="H100" s="361"/>
      <c r="I100" s="363" t="s">
        <v>440</v>
      </c>
      <c r="J100" s="363"/>
      <c r="K100" s="89"/>
    </row>
    <row r="101" spans="1:25" ht="15.6" x14ac:dyDescent="0.3">
      <c r="A101" s="361"/>
      <c r="B101" s="361"/>
      <c r="C101" s="361"/>
      <c r="D101" s="361"/>
      <c r="E101" s="361"/>
      <c r="F101" s="361"/>
      <c r="G101" s="361"/>
      <c r="H101" s="361"/>
      <c r="I101" s="362">
        <v>45740</v>
      </c>
      <c r="J101" s="362"/>
    </row>
    <row r="102" spans="1:25" ht="13.8" x14ac:dyDescent="0.25">
      <c r="A102" s="249" t="s">
        <v>441</v>
      </c>
      <c r="B102" s="250">
        <v>16</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45" customHeight="1" x14ac:dyDescent="0.2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0.399999999999999" x14ac:dyDescent="0.25">
      <c r="A107" s="14" t="s">
        <v>1766</v>
      </c>
      <c r="B107" s="312" t="s">
        <v>1762</v>
      </c>
      <c r="C107" s="312" t="s">
        <v>1763</v>
      </c>
      <c r="D107" s="313">
        <v>45671</v>
      </c>
      <c r="E107" s="313"/>
      <c r="F107" s="312" t="s">
        <v>1764</v>
      </c>
      <c r="G107" s="312"/>
      <c r="H107" s="312" t="s">
        <v>1765</v>
      </c>
      <c r="I107" s="15">
        <v>750</v>
      </c>
      <c r="J107" s="77">
        <v>3</v>
      </c>
      <c r="K107" s="92"/>
    </row>
    <row r="108" spans="1:25" ht="20.399999999999999" x14ac:dyDescent="0.25">
      <c r="A108" s="14" t="s">
        <v>1766</v>
      </c>
      <c r="B108" s="14" t="s">
        <v>1753</v>
      </c>
      <c r="C108" s="14" t="s">
        <v>1754</v>
      </c>
      <c r="D108" s="16">
        <v>45677</v>
      </c>
      <c r="E108" s="16"/>
      <c r="F108" s="14" t="s">
        <v>1767</v>
      </c>
      <c r="G108" s="14" t="s">
        <v>1755</v>
      </c>
      <c r="H108" s="14" t="s">
        <v>1756</v>
      </c>
      <c r="I108" s="15">
        <v>1200</v>
      </c>
      <c r="J108" s="77">
        <v>3</v>
      </c>
      <c r="K108" s="92"/>
    </row>
    <row r="109" spans="1:25" ht="13.2" x14ac:dyDescent="0.25">
      <c r="A109" s="14" t="s">
        <v>1766</v>
      </c>
      <c r="B109" s="14" t="s">
        <v>1757</v>
      </c>
      <c r="C109" s="14" t="s">
        <v>1758</v>
      </c>
      <c r="D109" s="16">
        <v>45695</v>
      </c>
      <c r="E109" s="16"/>
      <c r="F109" s="14" t="s">
        <v>1759</v>
      </c>
      <c r="G109" s="14" t="s">
        <v>1760</v>
      </c>
      <c r="H109" s="14" t="s">
        <v>1761</v>
      </c>
      <c r="I109" s="15">
        <v>640</v>
      </c>
      <c r="J109" s="77">
        <v>3</v>
      </c>
      <c r="K109" s="92"/>
    </row>
    <row r="110" spans="1:25" ht="13.2" x14ac:dyDescent="0.25">
      <c r="A110" s="14" t="s">
        <v>1766</v>
      </c>
      <c r="B110" s="14" t="s">
        <v>1937</v>
      </c>
      <c r="C110" s="14"/>
      <c r="D110" s="16">
        <v>45747</v>
      </c>
      <c r="E110" s="16"/>
      <c r="F110" s="14" t="s">
        <v>1938</v>
      </c>
      <c r="G110" s="14"/>
      <c r="H110" s="14" t="s">
        <v>1846</v>
      </c>
      <c r="I110" s="15">
        <v>59.44</v>
      </c>
      <c r="J110" s="77">
        <v>3</v>
      </c>
      <c r="K110" s="92"/>
    </row>
    <row r="111" spans="1:25" ht="13.2" x14ac:dyDescent="0.25">
      <c r="A111" s="14" t="s">
        <v>1766</v>
      </c>
      <c r="B111" s="14" t="s">
        <v>1937</v>
      </c>
      <c r="C111" s="14"/>
      <c r="D111" s="16">
        <v>45747</v>
      </c>
      <c r="E111" s="16"/>
      <c r="F111" s="14" t="s">
        <v>1939</v>
      </c>
      <c r="G111" s="14"/>
      <c r="H111" s="14" t="s">
        <v>1843</v>
      </c>
      <c r="I111" s="15">
        <v>63.13</v>
      </c>
      <c r="J111" s="77">
        <v>3</v>
      </c>
      <c r="K111" s="92"/>
    </row>
    <row r="112" spans="1:25" ht="13.2" x14ac:dyDescent="0.25">
      <c r="A112" s="14" t="s">
        <v>1766</v>
      </c>
      <c r="B112" s="14" t="s">
        <v>1768</v>
      </c>
      <c r="C112" s="14" t="s">
        <v>1769</v>
      </c>
      <c r="D112" s="16">
        <v>45748</v>
      </c>
      <c r="E112" s="16"/>
      <c r="F112" s="14" t="s">
        <v>1772</v>
      </c>
      <c r="G112" s="14" t="s">
        <v>1770</v>
      </c>
      <c r="H112" s="14" t="s">
        <v>1771</v>
      </c>
      <c r="I112" s="15">
        <v>1060</v>
      </c>
      <c r="J112" s="77">
        <v>3</v>
      </c>
      <c r="K112" s="92"/>
    </row>
    <row r="113" spans="1:11" ht="20.399999999999999" x14ac:dyDescent="0.25">
      <c r="A113" s="14" t="s">
        <v>1766</v>
      </c>
      <c r="B113" s="14" t="s">
        <v>1783</v>
      </c>
      <c r="C113" s="14" t="s">
        <v>1784</v>
      </c>
      <c r="D113" s="16">
        <v>45748</v>
      </c>
      <c r="E113" s="16"/>
      <c r="F113" s="14" t="s">
        <v>1785</v>
      </c>
      <c r="G113" s="14" t="s">
        <v>1786</v>
      </c>
      <c r="H113" s="14" t="s">
        <v>1787</v>
      </c>
      <c r="I113" s="15">
        <v>200</v>
      </c>
      <c r="J113" s="77">
        <v>3</v>
      </c>
      <c r="K113" s="92"/>
    </row>
    <row r="114" spans="1:11" ht="20.399999999999999" x14ac:dyDescent="0.25">
      <c r="A114" s="14" t="s">
        <v>1766</v>
      </c>
      <c r="B114" s="14" t="s">
        <v>1788</v>
      </c>
      <c r="C114" s="14" t="s">
        <v>1789</v>
      </c>
      <c r="D114" s="16">
        <v>45748</v>
      </c>
      <c r="E114" s="16"/>
      <c r="F114" s="14" t="s">
        <v>1790</v>
      </c>
      <c r="G114" s="14" t="s">
        <v>1791</v>
      </c>
      <c r="H114" s="14" t="s">
        <v>1792</v>
      </c>
      <c r="I114" s="15">
        <v>2241.92</v>
      </c>
      <c r="J114" s="77">
        <v>3</v>
      </c>
      <c r="K114" s="92"/>
    </row>
    <row r="115" spans="1:11" ht="13.2" x14ac:dyDescent="0.25">
      <c r="A115" s="14" t="s">
        <v>1766</v>
      </c>
      <c r="B115" s="14" t="s">
        <v>1811</v>
      </c>
      <c r="C115" s="14" t="s">
        <v>1812</v>
      </c>
      <c r="D115" s="16">
        <v>45749</v>
      </c>
      <c r="E115" s="16"/>
      <c r="F115" s="14" t="s">
        <v>1813</v>
      </c>
      <c r="G115" s="14" t="s">
        <v>1814</v>
      </c>
      <c r="H115" s="14" t="s">
        <v>1815</v>
      </c>
      <c r="I115" s="15">
        <v>960</v>
      </c>
      <c r="J115" s="77">
        <v>3</v>
      </c>
      <c r="K115" s="92"/>
    </row>
    <row r="116" spans="1:11" ht="13.2" x14ac:dyDescent="0.25">
      <c r="A116" s="14" t="s">
        <v>1766</v>
      </c>
      <c r="B116" s="14" t="s">
        <v>1801</v>
      </c>
      <c r="C116" s="14" t="s">
        <v>1802</v>
      </c>
      <c r="D116" s="16">
        <v>45758</v>
      </c>
      <c r="E116" s="16"/>
      <c r="F116" s="14" t="s">
        <v>1803</v>
      </c>
      <c r="G116" s="14" t="s">
        <v>1804</v>
      </c>
      <c r="H116" s="14" t="s">
        <v>1805</v>
      </c>
      <c r="I116" s="15">
        <v>363</v>
      </c>
      <c r="J116" s="77"/>
      <c r="K116" s="92"/>
    </row>
    <row r="117" spans="1:11" ht="13.2" x14ac:dyDescent="0.25">
      <c r="A117" s="14" t="s">
        <v>1766</v>
      </c>
      <c r="B117" s="14" t="s">
        <v>1773</v>
      </c>
      <c r="C117" s="14" t="s">
        <v>1776</v>
      </c>
      <c r="D117" s="16">
        <v>45762</v>
      </c>
      <c r="E117" s="16"/>
      <c r="F117" s="14" t="s">
        <v>1774</v>
      </c>
      <c r="G117" s="14" t="s">
        <v>1775</v>
      </c>
      <c r="H117" s="14" t="s">
        <v>1777</v>
      </c>
      <c r="I117" s="15">
        <v>489.42</v>
      </c>
      <c r="J117" s="77">
        <v>3</v>
      </c>
      <c r="K117" s="92"/>
    </row>
    <row r="118" spans="1:11" ht="30.6" x14ac:dyDescent="0.25">
      <c r="A118" s="14" t="s">
        <v>1766</v>
      </c>
      <c r="B118" s="14" t="s">
        <v>1834</v>
      </c>
      <c r="C118" s="14" t="s">
        <v>1836</v>
      </c>
      <c r="D118" s="16">
        <v>45762</v>
      </c>
      <c r="E118" s="16"/>
      <c r="F118" s="14" t="s">
        <v>1837</v>
      </c>
      <c r="G118" s="14"/>
      <c r="H118" s="14" t="s">
        <v>1838</v>
      </c>
      <c r="I118" s="15">
        <v>8090</v>
      </c>
      <c r="J118" s="77">
        <v>3</v>
      </c>
      <c r="K118" s="92"/>
    </row>
    <row r="119" spans="1:11" ht="13.2" x14ac:dyDescent="0.25">
      <c r="A119" s="14" t="s">
        <v>1766</v>
      </c>
      <c r="B119" s="14" t="s">
        <v>1778</v>
      </c>
      <c r="C119" s="14" t="s">
        <v>1779</v>
      </c>
      <c r="D119" s="16">
        <v>45763</v>
      </c>
      <c r="E119" s="16"/>
      <c r="F119" s="14" t="s">
        <v>1780</v>
      </c>
      <c r="G119" s="14" t="s">
        <v>1781</v>
      </c>
      <c r="H119" s="14" t="s">
        <v>1782</v>
      </c>
      <c r="I119" s="15">
        <v>98.4</v>
      </c>
      <c r="J119" s="77">
        <v>3</v>
      </c>
      <c r="K119" s="92"/>
    </row>
    <row r="120" spans="1:11" ht="13.2" x14ac:dyDescent="0.25">
      <c r="A120" s="14" t="s">
        <v>1766</v>
      </c>
      <c r="B120" s="14" t="s">
        <v>1810</v>
      </c>
      <c r="C120" s="14" t="s">
        <v>1806</v>
      </c>
      <c r="D120" s="16">
        <v>45770</v>
      </c>
      <c r="E120" s="16"/>
      <c r="F120" s="14" t="s">
        <v>1807</v>
      </c>
      <c r="G120" s="14" t="s">
        <v>1808</v>
      </c>
      <c r="H120" s="14" t="s">
        <v>1809</v>
      </c>
      <c r="I120" s="15">
        <v>1048.5</v>
      </c>
      <c r="J120" s="77">
        <v>3</v>
      </c>
      <c r="K120" s="92"/>
    </row>
    <row r="121" spans="1:11" ht="20.399999999999999" x14ac:dyDescent="0.25">
      <c r="A121" s="14" t="s">
        <v>1766</v>
      </c>
      <c r="B121" s="14" t="s">
        <v>1832</v>
      </c>
      <c r="C121" s="14" t="s">
        <v>1833</v>
      </c>
      <c r="D121" s="16">
        <v>45771</v>
      </c>
      <c r="E121" s="16"/>
      <c r="F121" s="14" t="s">
        <v>1835</v>
      </c>
      <c r="G121" s="14"/>
      <c r="H121" s="14" t="s">
        <v>1765</v>
      </c>
      <c r="I121" s="15">
        <v>25</v>
      </c>
      <c r="J121" s="77">
        <v>3</v>
      </c>
      <c r="K121" s="92"/>
    </row>
    <row r="122" spans="1:11" ht="20.399999999999999" x14ac:dyDescent="0.25">
      <c r="A122" s="14" t="s">
        <v>1766</v>
      </c>
      <c r="B122" s="14" t="s">
        <v>1793</v>
      </c>
      <c r="C122" s="14" t="s">
        <v>1794</v>
      </c>
      <c r="D122" s="16">
        <v>45775</v>
      </c>
      <c r="E122" s="16"/>
      <c r="F122" s="14" t="s">
        <v>1795</v>
      </c>
      <c r="G122" s="14" t="s">
        <v>1796</v>
      </c>
      <c r="H122" s="14" t="s">
        <v>1797</v>
      </c>
      <c r="I122" s="15">
        <v>200</v>
      </c>
      <c r="J122" s="77">
        <v>3</v>
      </c>
      <c r="K122" s="92"/>
    </row>
    <row r="123" spans="1:11" ht="20.399999999999999" x14ac:dyDescent="0.25">
      <c r="A123" s="14" t="s">
        <v>1766</v>
      </c>
      <c r="B123" s="14" t="s">
        <v>1798</v>
      </c>
      <c r="C123" s="14" t="s">
        <v>1799</v>
      </c>
      <c r="D123" s="16">
        <v>45775</v>
      </c>
      <c r="E123" s="16"/>
      <c r="F123" s="14" t="s">
        <v>1800</v>
      </c>
      <c r="G123" s="14" t="s">
        <v>1796</v>
      </c>
      <c r="H123" s="14" t="s">
        <v>1797</v>
      </c>
      <c r="I123" s="15">
        <v>600</v>
      </c>
      <c r="J123" s="77">
        <v>3</v>
      </c>
      <c r="K123" s="92"/>
    </row>
    <row r="124" spans="1:11" ht="13.2" x14ac:dyDescent="0.25">
      <c r="A124" s="14" t="s">
        <v>1766</v>
      </c>
      <c r="B124" s="14" t="s">
        <v>1816</v>
      </c>
      <c r="C124" s="14" t="s">
        <v>1769</v>
      </c>
      <c r="D124" s="16">
        <v>45775</v>
      </c>
      <c r="E124" s="16"/>
      <c r="F124" s="14" t="s">
        <v>1817</v>
      </c>
      <c r="G124" s="14" t="s">
        <v>1818</v>
      </c>
      <c r="H124" s="14" t="s">
        <v>1819</v>
      </c>
      <c r="I124" s="15">
        <v>600</v>
      </c>
      <c r="J124" s="77">
        <v>3</v>
      </c>
      <c r="K124" s="92"/>
    </row>
    <row r="125" spans="1:11" ht="13.2" x14ac:dyDescent="0.25">
      <c r="A125" s="14" t="s">
        <v>1766</v>
      </c>
      <c r="B125" s="14" t="s">
        <v>1820</v>
      </c>
      <c r="C125" s="14" t="s">
        <v>1821</v>
      </c>
      <c r="D125" s="16">
        <v>45775</v>
      </c>
      <c r="E125" s="16"/>
      <c r="F125" s="14" t="s">
        <v>1822</v>
      </c>
      <c r="G125" s="14" t="s">
        <v>1823</v>
      </c>
      <c r="H125" s="14" t="s">
        <v>1824</v>
      </c>
      <c r="I125" s="15">
        <v>600</v>
      </c>
      <c r="J125" s="77">
        <v>3</v>
      </c>
      <c r="K125" s="92"/>
    </row>
    <row r="126" spans="1:11" ht="20.399999999999999" x14ac:dyDescent="0.25">
      <c r="A126" s="14" t="s">
        <v>1766</v>
      </c>
      <c r="B126" s="14" t="s">
        <v>1825</v>
      </c>
      <c r="C126" s="14" t="s">
        <v>1826</v>
      </c>
      <c r="D126" s="16">
        <v>45775</v>
      </c>
      <c r="E126" s="16"/>
      <c r="F126" s="14" t="s">
        <v>1822</v>
      </c>
      <c r="G126" s="14" t="s">
        <v>1827</v>
      </c>
      <c r="H126" s="14" t="s">
        <v>1828</v>
      </c>
      <c r="I126" s="15">
        <v>600</v>
      </c>
      <c r="J126" s="77">
        <v>3</v>
      </c>
      <c r="K126" s="92"/>
    </row>
    <row r="127" spans="1:11" ht="20.399999999999999" x14ac:dyDescent="0.25">
      <c r="A127" s="14" t="s">
        <v>1766</v>
      </c>
      <c r="B127" s="14" t="s">
        <v>1829</v>
      </c>
      <c r="C127" s="14" t="s">
        <v>1830</v>
      </c>
      <c r="D127" s="16">
        <v>45775</v>
      </c>
      <c r="E127" s="16"/>
      <c r="F127" s="14" t="s">
        <v>1831</v>
      </c>
      <c r="G127" s="14" t="s">
        <v>1827</v>
      </c>
      <c r="H127" s="14" t="s">
        <v>1828</v>
      </c>
      <c r="I127" s="15">
        <v>200</v>
      </c>
      <c r="J127" s="77">
        <v>3</v>
      </c>
      <c r="K127" s="92"/>
    </row>
    <row r="128" spans="1:11" ht="20.399999999999999" x14ac:dyDescent="0.25">
      <c r="A128" s="14" t="s">
        <v>1766</v>
      </c>
      <c r="B128" s="14" t="s">
        <v>1839</v>
      </c>
      <c r="C128" s="14"/>
      <c r="D128" s="16"/>
      <c r="E128" s="16">
        <v>45777</v>
      </c>
      <c r="F128" s="14" t="s">
        <v>1840</v>
      </c>
      <c r="G128" s="14"/>
      <c r="H128" s="14" t="s">
        <v>1841</v>
      </c>
      <c r="I128" s="15">
        <v>193.94</v>
      </c>
      <c r="J128" s="77">
        <v>3</v>
      </c>
      <c r="K128" s="92"/>
    </row>
    <row r="129" spans="1:11" ht="13.2" x14ac:dyDescent="0.25">
      <c r="A129" s="14" t="s">
        <v>1766</v>
      </c>
      <c r="B129" s="14" t="s">
        <v>1842</v>
      </c>
      <c r="C129" s="14"/>
      <c r="D129" s="16">
        <v>45783</v>
      </c>
      <c r="E129" s="16"/>
      <c r="F129" s="14" t="s">
        <v>1845</v>
      </c>
      <c r="G129" s="14"/>
      <c r="H129" s="14" t="s">
        <v>1846</v>
      </c>
      <c r="I129" s="15">
        <v>99.07</v>
      </c>
      <c r="J129" s="77">
        <v>3</v>
      </c>
      <c r="K129" s="92"/>
    </row>
    <row r="130" spans="1:11" ht="13.2" x14ac:dyDescent="0.25">
      <c r="A130" s="14" t="s">
        <v>1766</v>
      </c>
      <c r="B130" s="14" t="s">
        <v>1842</v>
      </c>
      <c r="C130" s="14"/>
      <c r="D130" s="16">
        <v>45783</v>
      </c>
      <c r="E130" s="16"/>
      <c r="F130" s="14" t="s">
        <v>1844</v>
      </c>
      <c r="G130" s="14"/>
      <c r="H130" s="14" t="s">
        <v>1843</v>
      </c>
      <c r="I130" s="15">
        <v>105.22</v>
      </c>
      <c r="J130" s="77">
        <v>3</v>
      </c>
      <c r="K130" s="92"/>
    </row>
    <row r="131" spans="1:11" ht="13.2" x14ac:dyDescent="0.25">
      <c r="A131" s="14" t="s">
        <v>1766</v>
      </c>
      <c r="B131" s="14" t="s">
        <v>1881</v>
      </c>
      <c r="C131" s="14" t="s">
        <v>1882</v>
      </c>
      <c r="D131" s="16">
        <v>45783</v>
      </c>
      <c r="E131" s="16"/>
      <c r="F131" s="14" t="s">
        <v>1883</v>
      </c>
      <c r="G131" s="14" t="s">
        <v>1884</v>
      </c>
      <c r="H131" s="14" t="s">
        <v>1885</v>
      </c>
      <c r="I131" s="15">
        <v>1393.05</v>
      </c>
      <c r="J131" s="77">
        <v>3</v>
      </c>
      <c r="K131" s="92"/>
    </row>
    <row r="132" spans="1:11" ht="13.2" x14ac:dyDescent="0.25">
      <c r="A132" s="14" t="s">
        <v>1766</v>
      </c>
      <c r="B132" s="14" t="s">
        <v>1908</v>
      </c>
      <c r="C132" s="14" t="s">
        <v>1909</v>
      </c>
      <c r="D132" s="16">
        <v>45784</v>
      </c>
      <c r="E132" s="16"/>
      <c r="F132" s="14" t="s">
        <v>1910</v>
      </c>
      <c r="G132" s="14" t="s">
        <v>1909</v>
      </c>
      <c r="H132" s="14" t="s">
        <v>1911</v>
      </c>
      <c r="I132" s="15">
        <v>375.15</v>
      </c>
      <c r="J132" s="77">
        <v>3</v>
      </c>
      <c r="K132" s="92"/>
    </row>
    <row r="133" spans="1:11" ht="13.2" x14ac:dyDescent="0.25">
      <c r="A133" s="14" t="s">
        <v>1766</v>
      </c>
      <c r="B133" s="14" t="s">
        <v>1856</v>
      </c>
      <c r="C133" s="14" t="s">
        <v>1861</v>
      </c>
      <c r="D133" s="16">
        <v>45784</v>
      </c>
      <c r="E133" s="16"/>
      <c r="F133" s="14" t="s">
        <v>1862</v>
      </c>
      <c r="G133" s="14" t="s">
        <v>1863</v>
      </c>
      <c r="H133" s="14" t="s">
        <v>1864</v>
      </c>
      <c r="I133" s="15">
        <v>600</v>
      </c>
      <c r="J133" s="77">
        <v>3</v>
      </c>
      <c r="K133" s="92"/>
    </row>
    <row r="134" spans="1:11" ht="13.2" x14ac:dyDescent="0.25">
      <c r="A134" s="14" t="s">
        <v>1766</v>
      </c>
      <c r="B134" s="14" t="s">
        <v>1869</v>
      </c>
      <c r="C134" s="14" t="s">
        <v>1870</v>
      </c>
      <c r="D134" s="16">
        <v>45784</v>
      </c>
      <c r="E134" s="16"/>
      <c r="F134" s="14" t="s">
        <v>1871</v>
      </c>
      <c r="G134" s="14" t="s">
        <v>1786</v>
      </c>
      <c r="H134" s="14" t="s">
        <v>1872</v>
      </c>
      <c r="I134" s="15">
        <v>600</v>
      </c>
      <c r="J134" s="77">
        <v>3</v>
      </c>
      <c r="K134" s="92"/>
    </row>
    <row r="135" spans="1:11" ht="13.2" x14ac:dyDescent="0.25">
      <c r="A135" s="14" t="s">
        <v>1766</v>
      </c>
      <c r="B135" s="14" t="s">
        <v>1876</v>
      </c>
      <c r="C135" s="14" t="s">
        <v>1877</v>
      </c>
      <c r="D135" s="16">
        <v>45784</v>
      </c>
      <c r="E135" s="16"/>
      <c r="F135" s="14" t="s">
        <v>1878</v>
      </c>
      <c r="G135" s="14" t="s">
        <v>1879</v>
      </c>
      <c r="H135" s="14" t="s">
        <v>1880</v>
      </c>
      <c r="I135" s="15">
        <v>2538</v>
      </c>
      <c r="J135" s="77">
        <v>3</v>
      </c>
      <c r="K135" s="92"/>
    </row>
    <row r="136" spans="1:11" ht="13.2" x14ac:dyDescent="0.25">
      <c r="A136" s="14" t="s">
        <v>1766</v>
      </c>
      <c r="B136" s="14" t="s">
        <v>1912</v>
      </c>
      <c r="C136" s="14" t="s">
        <v>1913</v>
      </c>
      <c r="D136" s="16">
        <v>45784</v>
      </c>
      <c r="E136" s="16"/>
      <c r="F136" s="14" t="s">
        <v>1914</v>
      </c>
      <c r="G136" s="14" t="s">
        <v>1915</v>
      </c>
      <c r="H136" s="14" t="s">
        <v>1916</v>
      </c>
      <c r="I136" s="15">
        <v>150</v>
      </c>
      <c r="J136" s="77">
        <v>3</v>
      </c>
      <c r="K136" s="92"/>
    </row>
    <row r="137" spans="1:11" ht="20.399999999999999" x14ac:dyDescent="0.25">
      <c r="A137" s="14" t="s">
        <v>1766</v>
      </c>
      <c r="B137" s="14" t="s">
        <v>1917</v>
      </c>
      <c r="C137" s="14" t="s">
        <v>1918</v>
      </c>
      <c r="D137" s="16">
        <v>45784</v>
      </c>
      <c r="E137" s="16"/>
      <c r="F137" s="14" t="s">
        <v>1919</v>
      </c>
      <c r="G137" s="14"/>
      <c r="H137" s="14" t="s">
        <v>1920</v>
      </c>
      <c r="I137" s="15">
        <v>5400</v>
      </c>
      <c r="J137" s="77">
        <v>3</v>
      </c>
      <c r="K137" s="92"/>
    </row>
    <row r="138" spans="1:11" ht="13.2" x14ac:dyDescent="0.25">
      <c r="A138" s="14" t="s">
        <v>1766</v>
      </c>
      <c r="B138" s="14" t="s">
        <v>1891</v>
      </c>
      <c r="C138" s="14" t="s">
        <v>1892</v>
      </c>
      <c r="D138" s="16">
        <v>45789</v>
      </c>
      <c r="E138" s="16"/>
      <c r="F138" s="14" t="s">
        <v>1893</v>
      </c>
      <c r="G138" s="14" t="s">
        <v>1770</v>
      </c>
      <c r="H138" s="14" t="s">
        <v>1771</v>
      </c>
      <c r="I138" s="15">
        <v>2750</v>
      </c>
      <c r="J138" s="77">
        <v>3</v>
      </c>
      <c r="K138" s="92"/>
    </row>
    <row r="139" spans="1:11" ht="13.2" x14ac:dyDescent="0.25">
      <c r="A139" s="14" t="s">
        <v>1766</v>
      </c>
      <c r="B139" s="14" t="s">
        <v>1894</v>
      </c>
      <c r="C139" s="14" t="s">
        <v>1895</v>
      </c>
      <c r="D139" s="16">
        <v>45789</v>
      </c>
      <c r="E139" s="16"/>
      <c r="F139" s="14" t="s">
        <v>1896</v>
      </c>
      <c r="G139" s="14" t="s">
        <v>1884</v>
      </c>
      <c r="H139" s="14" t="s">
        <v>1885</v>
      </c>
      <c r="I139" s="15">
        <v>2260.23</v>
      </c>
      <c r="J139" s="77">
        <v>3</v>
      </c>
      <c r="K139" s="92"/>
    </row>
    <row r="140" spans="1:11" ht="13.2" x14ac:dyDescent="0.25">
      <c r="A140" s="14" t="s">
        <v>1766</v>
      </c>
      <c r="B140" s="14" t="s">
        <v>1852</v>
      </c>
      <c r="C140" s="14" t="s">
        <v>1854</v>
      </c>
      <c r="D140" s="16">
        <v>45792</v>
      </c>
      <c r="E140" s="16"/>
      <c r="F140" s="14" t="s">
        <v>1853</v>
      </c>
      <c r="G140" s="14"/>
      <c r="H140" s="14" t="s">
        <v>1855</v>
      </c>
      <c r="I140" s="15">
        <v>50</v>
      </c>
      <c r="J140" s="77">
        <v>3</v>
      </c>
      <c r="K140" s="92"/>
    </row>
    <row r="141" spans="1:11" ht="20.399999999999999" x14ac:dyDescent="0.25">
      <c r="A141" s="14" t="s">
        <v>1766</v>
      </c>
      <c r="B141" s="14" t="s">
        <v>1868</v>
      </c>
      <c r="C141" s="14" t="s">
        <v>1866</v>
      </c>
      <c r="D141" s="16">
        <v>45792</v>
      </c>
      <c r="E141" s="16"/>
      <c r="F141" s="14" t="s">
        <v>1867</v>
      </c>
      <c r="G141" s="14" t="s">
        <v>877</v>
      </c>
      <c r="H141" s="14" t="s">
        <v>1966</v>
      </c>
      <c r="I141" s="15">
        <v>100</v>
      </c>
      <c r="J141" s="77">
        <v>3</v>
      </c>
      <c r="K141" s="92"/>
    </row>
    <row r="142" spans="1:11" ht="20.399999999999999" x14ac:dyDescent="0.25">
      <c r="A142" s="14" t="s">
        <v>1766</v>
      </c>
      <c r="B142" s="14" t="s">
        <v>1873</v>
      </c>
      <c r="C142" s="14" t="s">
        <v>1874</v>
      </c>
      <c r="D142" s="16">
        <v>45792</v>
      </c>
      <c r="E142" s="16"/>
      <c r="F142" s="14" t="s">
        <v>1875</v>
      </c>
      <c r="G142" s="14" t="s">
        <v>1786</v>
      </c>
      <c r="H142" s="14" t="s">
        <v>1872</v>
      </c>
      <c r="I142" s="15">
        <v>1507.5</v>
      </c>
      <c r="J142" s="77">
        <v>3</v>
      </c>
      <c r="K142" s="92"/>
    </row>
    <row r="143" spans="1:11" ht="13.2" x14ac:dyDescent="0.25">
      <c r="A143" s="14" t="s">
        <v>1766</v>
      </c>
      <c r="B143" s="14" t="s">
        <v>1901</v>
      </c>
      <c r="C143" s="14" t="s">
        <v>1902</v>
      </c>
      <c r="D143" s="16">
        <v>45792</v>
      </c>
      <c r="E143" s="16"/>
      <c r="F143" s="14" t="s">
        <v>1903</v>
      </c>
      <c r="G143" s="14" t="s">
        <v>1904</v>
      </c>
      <c r="H143" s="14" t="s">
        <v>1905</v>
      </c>
      <c r="I143" s="15">
        <v>16.149999999999999</v>
      </c>
      <c r="J143" s="77">
        <v>4</v>
      </c>
      <c r="K143" s="92"/>
    </row>
    <row r="144" spans="1:11" ht="13.2" x14ac:dyDescent="0.25">
      <c r="A144" s="14" t="s">
        <v>1766</v>
      </c>
      <c r="B144" s="14" t="s">
        <v>1921</v>
      </c>
      <c r="C144" s="14" t="s">
        <v>1922</v>
      </c>
      <c r="D144" s="16">
        <v>45792</v>
      </c>
      <c r="E144" s="16"/>
      <c r="F144" s="14" t="s">
        <v>1923</v>
      </c>
      <c r="G144" s="14" t="s">
        <v>1924</v>
      </c>
      <c r="H144" s="14" t="s">
        <v>1925</v>
      </c>
      <c r="I144" s="15">
        <v>210</v>
      </c>
      <c r="J144" s="77">
        <v>3</v>
      </c>
      <c r="K144" s="92"/>
    </row>
    <row r="145" spans="1:11" ht="13.2" x14ac:dyDescent="0.25">
      <c r="A145" s="14" t="s">
        <v>1766</v>
      </c>
      <c r="B145" s="14" t="s">
        <v>1906</v>
      </c>
      <c r="C145" s="14" t="s">
        <v>1907</v>
      </c>
      <c r="D145" s="16">
        <v>45797</v>
      </c>
      <c r="E145" s="16"/>
      <c r="F145" s="14" t="s">
        <v>1903</v>
      </c>
      <c r="G145" s="14" t="s">
        <v>1904</v>
      </c>
      <c r="H145" s="14" t="s">
        <v>1905</v>
      </c>
      <c r="I145" s="15">
        <v>138.81</v>
      </c>
      <c r="J145" s="77">
        <v>4</v>
      </c>
      <c r="K145" s="92"/>
    </row>
    <row r="146" spans="1:11" ht="13.2" x14ac:dyDescent="0.25">
      <c r="A146" s="14" t="s">
        <v>1766</v>
      </c>
      <c r="B146" s="14" t="s">
        <v>1847</v>
      </c>
      <c r="C146" s="14" t="s">
        <v>1848</v>
      </c>
      <c r="D146" s="16">
        <v>45799</v>
      </c>
      <c r="E146" s="16"/>
      <c r="F146" s="14" t="s">
        <v>1849</v>
      </c>
      <c r="G146" s="14" t="s">
        <v>1850</v>
      </c>
      <c r="H146" s="14" t="s">
        <v>1851</v>
      </c>
      <c r="I146" s="15">
        <v>600</v>
      </c>
      <c r="J146" s="77">
        <v>3</v>
      </c>
      <c r="K146" s="92"/>
    </row>
    <row r="147" spans="1:11" ht="20.399999999999999" x14ac:dyDescent="0.25">
      <c r="A147" s="14" t="s">
        <v>1766</v>
      </c>
      <c r="B147" s="14" t="s">
        <v>1886</v>
      </c>
      <c r="C147" s="14" t="s">
        <v>1887</v>
      </c>
      <c r="D147" s="16">
        <v>45799</v>
      </c>
      <c r="E147" s="16"/>
      <c r="F147" s="14" t="s">
        <v>1888</v>
      </c>
      <c r="G147" s="14" t="s">
        <v>1889</v>
      </c>
      <c r="H147" s="14" t="s">
        <v>1890</v>
      </c>
      <c r="I147" s="15">
        <v>86.1</v>
      </c>
      <c r="J147" s="77">
        <v>3</v>
      </c>
      <c r="K147" s="92"/>
    </row>
    <row r="148" spans="1:11" ht="13.2" x14ac:dyDescent="0.25">
      <c r="A148" s="14" t="s">
        <v>1766</v>
      </c>
      <c r="B148" s="14" t="s">
        <v>1891</v>
      </c>
      <c r="C148" s="14" t="s">
        <v>1892</v>
      </c>
      <c r="D148" s="16">
        <v>45799</v>
      </c>
      <c r="E148" s="16"/>
      <c r="F148" s="14" t="s">
        <v>1893</v>
      </c>
      <c r="G148" s="14" t="s">
        <v>1770</v>
      </c>
      <c r="H148" s="14" t="s">
        <v>1771</v>
      </c>
      <c r="I148" s="15">
        <v>3792</v>
      </c>
      <c r="J148" s="77">
        <v>3</v>
      </c>
      <c r="K148" s="92"/>
    </row>
    <row r="149" spans="1:11" ht="13.2" x14ac:dyDescent="0.25">
      <c r="A149" s="14" t="s">
        <v>1766</v>
      </c>
      <c r="B149" s="14" t="s">
        <v>1894</v>
      </c>
      <c r="C149" s="14" t="s">
        <v>1897</v>
      </c>
      <c r="D149" s="16">
        <v>45799</v>
      </c>
      <c r="E149" s="16"/>
      <c r="F149" s="14" t="s">
        <v>1898</v>
      </c>
      <c r="G149" s="14" t="s">
        <v>1899</v>
      </c>
      <c r="H149" s="14" t="s">
        <v>1900</v>
      </c>
      <c r="I149" s="15">
        <v>9495</v>
      </c>
      <c r="J149" s="77">
        <v>3</v>
      </c>
      <c r="K149" s="92"/>
    </row>
    <row r="150" spans="1:11" ht="13.2" x14ac:dyDescent="0.25">
      <c r="A150" s="14" t="s">
        <v>1766</v>
      </c>
      <c r="B150" s="14" t="s">
        <v>1926</v>
      </c>
      <c r="C150" s="14" t="s">
        <v>1927</v>
      </c>
      <c r="D150" s="16">
        <v>45799</v>
      </c>
      <c r="E150" s="16"/>
      <c r="F150" s="14" t="s">
        <v>1785</v>
      </c>
      <c r="G150" s="14" t="s">
        <v>1786</v>
      </c>
      <c r="H150" s="14" t="s">
        <v>1872</v>
      </c>
      <c r="I150" s="15">
        <v>200</v>
      </c>
      <c r="J150" s="77">
        <v>3</v>
      </c>
      <c r="K150" s="92"/>
    </row>
    <row r="151" spans="1:11" ht="13.2" x14ac:dyDescent="0.25">
      <c r="A151" s="14" t="s">
        <v>1766</v>
      </c>
      <c r="B151" s="14" t="s">
        <v>1865</v>
      </c>
      <c r="C151" s="14" t="s">
        <v>1857</v>
      </c>
      <c r="D151" s="16">
        <v>45803</v>
      </c>
      <c r="E151" s="16"/>
      <c r="F151" s="14" t="s">
        <v>1858</v>
      </c>
      <c r="G151" s="14" t="s">
        <v>1859</v>
      </c>
      <c r="H151" s="14" t="s">
        <v>1860</v>
      </c>
      <c r="I151" s="15">
        <v>8.35</v>
      </c>
      <c r="J151" s="77">
        <v>4</v>
      </c>
      <c r="K151" s="92"/>
    </row>
    <row r="152" spans="1:11" ht="13.2" x14ac:dyDescent="0.25">
      <c r="A152" s="14" t="s">
        <v>1766</v>
      </c>
      <c r="B152" s="14" t="s">
        <v>1928</v>
      </c>
      <c r="C152" s="14"/>
      <c r="D152" s="16">
        <v>45799</v>
      </c>
      <c r="E152" s="16"/>
      <c r="F152" s="14" t="s">
        <v>1929</v>
      </c>
      <c r="G152" s="14"/>
      <c r="H152" s="14" t="s">
        <v>1930</v>
      </c>
      <c r="I152" s="15">
        <v>1200</v>
      </c>
      <c r="J152" s="77">
        <v>3</v>
      </c>
      <c r="K152" s="92"/>
    </row>
    <row r="153" spans="1:11" ht="13.2" x14ac:dyDescent="0.25">
      <c r="A153" s="14" t="s">
        <v>1766</v>
      </c>
      <c r="B153" s="14" t="s">
        <v>1931</v>
      </c>
      <c r="C153" s="14" t="s">
        <v>1932</v>
      </c>
      <c r="D153" s="16">
        <v>45804</v>
      </c>
      <c r="E153" s="16"/>
      <c r="F153" s="14" t="s">
        <v>1933</v>
      </c>
      <c r="G153" s="14" t="s">
        <v>1940</v>
      </c>
      <c r="H153" s="14" t="s">
        <v>1941</v>
      </c>
      <c r="I153" s="15">
        <v>2300</v>
      </c>
      <c r="J153" s="77">
        <v>3</v>
      </c>
      <c r="K153" s="92"/>
    </row>
    <row r="154" spans="1:11" ht="13.2" x14ac:dyDescent="0.25">
      <c r="A154" s="14" t="s">
        <v>1766</v>
      </c>
      <c r="B154" s="14" t="s">
        <v>1934</v>
      </c>
      <c r="C154" s="14" t="s">
        <v>1935</v>
      </c>
      <c r="D154" s="16">
        <v>45804</v>
      </c>
      <c r="E154" s="16"/>
      <c r="F154" s="14" t="s">
        <v>1936</v>
      </c>
      <c r="G154" s="14" t="s">
        <v>1940</v>
      </c>
      <c r="H154" s="14" t="s">
        <v>1941</v>
      </c>
      <c r="I154" s="15">
        <v>2300</v>
      </c>
      <c r="J154" s="77">
        <v>3</v>
      </c>
      <c r="K154" s="92"/>
    </row>
    <row r="155" spans="1:11" ht="13.2" x14ac:dyDescent="0.25">
      <c r="A155" s="14" t="s">
        <v>1766</v>
      </c>
      <c r="B155" s="14" t="s">
        <v>1942</v>
      </c>
      <c r="C155" s="14"/>
      <c r="D155" s="16">
        <v>45809</v>
      </c>
      <c r="E155" s="16"/>
      <c r="F155" s="14" t="s">
        <v>1943</v>
      </c>
      <c r="G155" s="14"/>
      <c r="H155" s="14" t="s">
        <v>1944</v>
      </c>
      <c r="I155" s="15">
        <v>386.48</v>
      </c>
      <c r="J155" s="77">
        <v>3</v>
      </c>
      <c r="K155" s="92"/>
    </row>
    <row r="156" spans="1:11" ht="13.2" x14ac:dyDescent="0.25">
      <c r="A156" s="14" t="s">
        <v>1766</v>
      </c>
      <c r="B156" s="14" t="s">
        <v>1942</v>
      </c>
      <c r="C156" s="14"/>
      <c r="D156" s="16">
        <v>45809</v>
      </c>
      <c r="E156" s="16"/>
      <c r="F156" s="14" t="s">
        <v>1945</v>
      </c>
      <c r="G156" s="14"/>
      <c r="H156" s="14" t="s">
        <v>1846</v>
      </c>
      <c r="I156" s="15">
        <v>114.13</v>
      </c>
      <c r="J156" s="77">
        <v>3</v>
      </c>
      <c r="K156" s="92"/>
    </row>
    <row r="157" spans="1:11" ht="13.2" x14ac:dyDescent="0.25">
      <c r="A157" s="14" t="s">
        <v>1766</v>
      </c>
      <c r="B157" s="14" t="s">
        <v>1951</v>
      </c>
      <c r="C157" s="14" t="s">
        <v>1952</v>
      </c>
      <c r="D157" s="16">
        <v>45813</v>
      </c>
      <c r="E157" s="16"/>
      <c r="F157" s="14" t="s">
        <v>1953</v>
      </c>
      <c r="G157" s="14" t="s">
        <v>1818</v>
      </c>
      <c r="H157" s="14" t="s">
        <v>1819</v>
      </c>
      <c r="I157" s="15">
        <v>512.32000000000005</v>
      </c>
      <c r="J157" s="77">
        <v>3</v>
      </c>
      <c r="K157" s="92"/>
    </row>
    <row r="158" spans="1:11" ht="13.2" x14ac:dyDescent="0.25">
      <c r="A158" s="14" t="s">
        <v>1766</v>
      </c>
      <c r="B158" s="14" t="s">
        <v>1946</v>
      </c>
      <c r="C158" s="14" t="s">
        <v>1950</v>
      </c>
      <c r="D158" s="16">
        <v>45817</v>
      </c>
      <c r="E158" s="16"/>
      <c r="F158" s="14" t="s">
        <v>1948</v>
      </c>
      <c r="G158" s="14" t="s">
        <v>1947</v>
      </c>
      <c r="H158" s="14" t="s">
        <v>1949</v>
      </c>
      <c r="I158" s="15">
        <v>179.4</v>
      </c>
      <c r="J158" s="77">
        <v>3</v>
      </c>
      <c r="K158" s="92"/>
    </row>
    <row r="159" spans="1:11" ht="13.2" x14ac:dyDescent="0.25">
      <c r="A159" s="14" t="s">
        <v>1766</v>
      </c>
      <c r="B159" s="14" t="s">
        <v>1954</v>
      </c>
      <c r="C159" s="14" t="s">
        <v>1955</v>
      </c>
      <c r="D159" s="16">
        <v>45817</v>
      </c>
      <c r="E159" s="16"/>
      <c r="F159" s="14" t="s">
        <v>1956</v>
      </c>
      <c r="G159" s="14" t="s">
        <v>1957</v>
      </c>
      <c r="H159" s="14" t="s">
        <v>1958</v>
      </c>
      <c r="I159" s="15">
        <v>146.1</v>
      </c>
      <c r="J159" s="77">
        <v>3</v>
      </c>
      <c r="K159" s="92"/>
    </row>
    <row r="160" spans="1:11" ht="13.2" x14ac:dyDescent="0.25">
      <c r="A160" s="14" t="s">
        <v>1766</v>
      </c>
      <c r="B160" s="14" t="s">
        <v>1967</v>
      </c>
      <c r="C160" s="14" t="s">
        <v>1968</v>
      </c>
      <c r="D160" s="16">
        <v>45817</v>
      </c>
      <c r="E160" s="16"/>
      <c r="F160" s="14" t="s">
        <v>1969</v>
      </c>
      <c r="G160" s="14" t="s">
        <v>1970</v>
      </c>
      <c r="H160" s="14" t="s">
        <v>1971</v>
      </c>
      <c r="I160" s="15">
        <v>225</v>
      </c>
      <c r="J160" s="77">
        <v>3</v>
      </c>
      <c r="K160" s="92"/>
    </row>
    <row r="161" spans="1:11" ht="13.2" x14ac:dyDescent="0.25">
      <c r="A161" s="14" t="s">
        <v>1766</v>
      </c>
      <c r="B161" s="14" t="s">
        <v>1972</v>
      </c>
      <c r="C161" s="14" t="s">
        <v>1973</v>
      </c>
      <c r="D161" s="16">
        <v>45818</v>
      </c>
      <c r="E161" s="16"/>
      <c r="F161" s="14" t="s">
        <v>1974</v>
      </c>
      <c r="G161" s="14" t="s">
        <v>1975</v>
      </c>
      <c r="H161" s="14" t="s">
        <v>1976</v>
      </c>
      <c r="I161" s="15">
        <v>943.9</v>
      </c>
      <c r="J161" s="77">
        <v>3</v>
      </c>
      <c r="K161" s="92"/>
    </row>
    <row r="162" spans="1:11" ht="13.2" x14ac:dyDescent="0.25">
      <c r="A162" s="14" t="s">
        <v>1766</v>
      </c>
      <c r="B162" s="14" t="s">
        <v>1977</v>
      </c>
      <c r="C162" s="14" t="s">
        <v>1979</v>
      </c>
      <c r="D162" s="16">
        <v>45821</v>
      </c>
      <c r="E162" s="16"/>
      <c r="F162" s="14" t="s">
        <v>1980</v>
      </c>
      <c r="G162" s="14" t="s">
        <v>1981</v>
      </c>
      <c r="H162" s="14" t="s">
        <v>1982</v>
      </c>
      <c r="I162" s="15">
        <v>87.99</v>
      </c>
      <c r="J162" s="77">
        <v>4</v>
      </c>
      <c r="K162" s="92"/>
    </row>
    <row r="163" spans="1:11" ht="13.2" x14ac:dyDescent="0.25">
      <c r="A163" s="14" t="s">
        <v>1766</v>
      </c>
      <c r="B163" s="14" t="s">
        <v>1978</v>
      </c>
      <c r="C163" s="14" t="s">
        <v>1983</v>
      </c>
      <c r="D163" s="16">
        <v>45821</v>
      </c>
      <c r="E163" s="16"/>
      <c r="F163" s="14" t="s">
        <v>1984</v>
      </c>
      <c r="G163" s="14" t="s">
        <v>1981</v>
      </c>
      <c r="H163" s="14" t="s">
        <v>1982</v>
      </c>
      <c r="I163" s="15">
        <v>87.99</v>
      </c>
      <c r="J163" s="77">
        <v>4</v>
      </c>
      <c r="K163" s="92"/>
    </row>
    <row r="164" spans="1:11" ht="20.399999999999999" x14ac:dyDescent="0.25">
      <c r="A164" s="14" t="s">
        <v>1766</v>
      </c>
      <c r="B164" s="14" t="s">
        <v>1990</v>
      </c>
      <c r="C164" s="14" t="s">
        <v>1991</v>
      </c>
      <c r="D164" s="16">
        <v>45825</v>
      </c>
      <c r="E164" s="16"/>
      <c r="F164" s="14" t="s">
        <v>1992</v>
      </c>
      <c r="G164" s="14" t="s">
        <v>1993</v>
      </c>
      <c r="H164" s="14" t="s">
        <v>1994</v>
      </c>
      <c r="I164" s="15">
        <v>1800</v>
      </c>
      <c r="J164" s="77">
        <v>3</v>
      </c>
      <c r="K164" s="92"/>
    </row>
    <row r="165" spans="1:11" ht="20.399999999999999" x14ac:dyDescent="0.25">
      <c r="A165" s="14" t="s">
        <v>1766</v>
      </c>
      <c r="B165" s="14" t="s">
        <v>1962</v>
      </c>
      <c r="C165" s="14" t="s">
        <v>1963</v>
      </c>
      <c r="D165" s="16">
        <v>45826</v>
      </c>
      <c r="E165" s="16"/>
      <c r="F165" s="14" t="s">
        <v>1964</v>
      </c>
      <c r="G165" s="14" t="s">
        <v>915</v>
      </c>
      <c r="H165" s="14" t="s">
        <v>1965</v>
      </c>
      <c r="I165" s="15">
        <v>21</v>
      </c>
      <c r="J165" s="77">
        <v>3</v>
      </c>
      <c r="K165" s="92"/>
    </row>
    <row r="166" spans="1:11" ht="13.2" x14ac:dyDescent="0.25">
      <c r="A166" s="14" t="s">
        <v>1766</v>
      </c>
      <c r="B166" s="14" t="s">
        <v>2003</v>
      </c>
      <c r="C166" s="14" t="s">
        <v>2004</v>
      </c>
      <c r="D166" s="16">
        <v>45826</v>
      </c>
      <c r="E166" s="16"/>
      <c r="F166" s="14" t="s">
        <v>2005</v>
      </c>
      <c r="G166" s="14" t="s">
        <v>2006</v>
      </c>
      <c r="H166" s="14" t="s">
        <v>2007</v>
      </c>
      <c r="I166" s="15">
        <v>580</v>
      </c>
      <c r="J166" s="77">
        <v>3</v>
      </c>
      <c r="K166" s="92"/>
    </row>
    <row r="167" spans="1:11" ht="13.2" x14ac:dyDescent="0.25">
      <c r="A167" s="14" t="s">
        <v>1766</v>
      </c>
      <c r="B167" s="14" t="s">
        <v>1985</v>
      </c>
      <c r="C167" s="14" t="s">
        <v>1986</v>
      </c>
      <c r="D167" s="16">
        <v>45828</v>
      </c>
      <c r="E167" s="16"/>
      <c r="F167" s="14" t="s">
        <v>1987</v>
      </c>
      <c r="G167" s="14" t="s">
        <v>1988</v>
      </c>
      <c r="H167" s="14" t="s">
        <v>1989</v>
      </c>
      <c r="I167" s="15">
        <v>90</v>
      </c>
      <c r="J167" s="77">
        <v>3</v>
      </c>
      <c r="K167" s="92"/>
    </row>
    <row r="168" spans="1:11" ht="13.2" x14ac:dyDescent="0.25">
      <c r="A168" s="14" t="s">
        <v>1766</v>
      </c>
      <c r="B168" s="14" t="s">
        <v>1995</v>
      </c>
      <c r="C168" s="14" t="s">
        <v>1996</v>
      </c>
      <c r="D168" s="16">
        <v>45828</v>
      </c>
      <c r="E168" s="16"/>
      <c r="F168" s="14" t="s">
        <v>1997</v>
      </c>
      <c r="G168" s="14" t="s">
        <v>1988</v>
      </c>
      <c r="H168" s="14" t="s">
        <v>1989</v>
      </c>
      <c r="I168" s="15">
        <v>90</v>
      </c>
      <c r="J168" s="77">
        <v>3</v>
      </c>
      <c r="K168" s="92"/>
    </row>
    <row r="169" spans="1:11" ht="13.2" x14ac:dyDescent="0.25">
      <c r="A169" s="14" t="s">
        <v>1766</v>
      </c>
      <c r="B169" s="14" t="s">
        <v>1998</v>
      </c>
      <c r="C169" s="14" t="s">
        <v>1999</v>
      </c>
      <c r="D169" s="16">
        <v>45828</v>
      </c>
      <c r="E169" s="16"/>
      <c r="F169" s="14" t="s">
        <v>2000</v>
      </c>
      <c r="G169" s="14" t="s">
        <v>2001</v>
      </c>
      <c r="H169" s="14" t="s">
        <v>2002</v>
      </c>
      <c r="I169" s="15">
        <v>265</v>
      </c>
      <c r="J169" s="77">
        <v>3</v>
      </c>
      <c r="K169" s="92"/>
    </row>
    <row r="170" spans="1:11" ht="13.2" x14ac:dyDescent="0.25">
      <c r="A170" s="14" t="s">
        <v>1766</v>
      </c>
      <c r="B170" s="14" t="s">
        <v>1959</v>
      </c>
      <c r="C170" s="14" t="s">
        <v>1960</v>
      </c>
      <c r="D170" s="16">
        <v>45833</v>
      </c>
      <c r="E170" s="16"/>
      <c r="F170" s="14" t="s">
        <v>1961</v>
      </c>
      <c r="G170" s="14" t="s">
        <v>1960</v>
      </c>
      <c r="H170" s="14" t="s">
        <v>1792</v>
      </c>
      <c r="I170" s="15">
        <v>1328.46</v>
      </c>
      <c r="J170" s="77">
        <v>3</v>
      </c>
      <c r="K170" s="92"/>
    </row>
    <row r="171" spans="1:11" ht="13.2" x14ac:dyDescent="0.25">
      <c r="A171" s="14" t="s">
        <v>1766</v>
      </c>
      <c r="B171" s="14" t="s">
        <v>2008</v>
      </c>
      <c r="C171" s="14"/>
      <c r="D171" s="16">
        <v>45838</v>
      </c>
      <c r="E171" s="16"/>
      <c r="F171" s="14" t="s">
        <v>1945</v>
      </c>
      <c r="G171" s="14"/>
      <c r="H171" s="14" t="s">
        <v>1846</v>
      </c>
      <c r="I171" s="15">
        <v>114.13</v>
      </c>
      <c r="J171" s="77">
        <v>3</v>
      </c>
      <c r="K171" s="92"/>
    </row>
    <row r="172" spans="1:11" ht="13.2" x14ac:dyDescent="0.25">
      <c r="A172" s="14" t="s">
        <v>1766</v>
      </c>
      <c r="B172" s="14" t="s">
        <v>2008</v>
      </c>
      <c r="C172" s="14"/>
      <c r="D172" s="16">
        <v>45838</v>
      </c>
      <c r="E172" s="16"/>
      <c r="F172" s="14" t="s">
        <v>2009</v>
      </c>
      <c r="G172" s="14"/>
      <c r="H172" s="14" t="s">
        <v>1944</v>
      </c>
      <c r="I172" s="15">
        <v>386.48</v>
      </c>
      <c r="J172" s="77">
        <v>3</v>
      </c>
      <c r="K172" s="92"/>
    </row>
    <row r="173" spans="1:11" ht="13.2" x14ac:dyDescent="0.25">
      <c r="A173" s="14"/>
      <c r="B173" s="14"/>
      <c r="C173" s="14"/>
      <c r="D173" s="16"/>
      <c r="E173" s="16"/>
      <c r="F173" s="14"/>
      <c r="G173" s="14"/>
      <c r="H173" s="14"/>
      <c r="I173" s="15"/>
      <c r="J173" s="77"/>
      <c r="K173" s="92"/>
    </row>
    <row r="174" spans="1:11" ht="13.2" x14ac:dyDescent="0.25">
      <c r="A174" s="14"/>
      <c r="B174" s="14"/>
      <c r="C174" s="14"/>
      <c r="D174" s="16"/>
      <c r="E174" s="16"/>
      <c r="F174" s="14"/>
      <c r="G174" s="14"/>
      <c r="H174" s="14"/>
      <c r="I174" s="15"/>
      <c r="J174" s="77"/>
      <c r="K174" s="92"/>
    </row>
    <row r="175" spans="1:11" ht="13.2" x14ac:dyDescent="0.25">
      <c r="A175" s="14"/>
      <c r="B175" s="14"/>
      <c r="C175" s="14"/>
      <c r="D175" s="16"/>
      <c r="E175" s="16"/>
      <c r="F175" s="14"/>
      <c r="G175" s="14"/>
      <c r="H175" s="14"/>
      <c r="I175" s="15"/>
      <c r="J175" s="77"/>
      <c r="K175" s="92"/>
    </row>
    <row r="176" spans="1:11" ht="13.2" x14ac:dyDescent="0.25">
      <c r="A176" s="14"/>
      <c r="B176" s="14"/>
      <c r="C176" s="14"/>
      <c r="D176" s="16"/>
      <c r="E176" s="16"/>
      <c r="F176" s="14"/>
      <c r="G176" s="14"/>
      <c r="H176" s="14"/>
      <c r="I176" s="15"/>
      <c r="J176" s="77"/>
      <c r="K176" s="92"/>
    </row>
    <row r="177" spans="1:11" ht="13.2" x14ac:dyDescent="0.25">
      <c r="A177" s="14"/>
      <c r="B177" s="14"/>
      <c r="C177" s="14"/>
      <c r="D177" s="16"/>
      <c r="E177" s="16"/>
      <c r="F177" s="14"/>
      <c r="G177" s="14"/>
      <c r="H177" s="14"/>
      <c r="I177" s="15"/>
      <c r="J177" s="77"/>
      <c r="K177" s="92"/>
    </row>
    <row r="178" spans="1:11" ht="13.2" x14ac:dyDescent="0.25">
      <c r="A178" s="14"/>
      <c r="B178" s="14"/>
      <c r="C178" s="14"/>
      <c r="D178" s="16"/>
      <c r="E178" s="16"/>
      <c r="F178" s="14"/>
      <c r="G178" s="14"/>
      <c r="H178" s="14"/>
      <c r="I178" s="15"/>
      <c r="J178" s="77"/>
      <c r="K178" s="92"/>
    </row>
    <row r="179" spans="1:11" ht="13.2" x14ac:dyDescent="0.25">
      <c r="A179" s="14"/>
      <c r="B179" s="14"/>
      <c r="C179" s="14"/>
      <c r="D179" s="16"/>
      <c r="E179" s="16"/>
      <c r="F179" s="14"/>
      <c r="G179" s="14"/>
      <c r="H179" s="14"/>
      <c r="I179" s="15"/>
      <c r="J179" s="77"/>
      <c r="K179" s="92"/>
    </row>
    <row r="180" spans="1:11" ht="13.2" x14ac:dyDescent="0.25">
      <c r="A180" s="14"/>
      <c r="B180" s="14"/>
      <c r="C180" s="14"/>
      <c r="D180" s="16"/>
      <c r="E180" s="16"/>
      <c r="F180" s="14"/>
      <c r="G180" s="14"/>
      <c r="H180" s="14"/>
      <c r="I180" s="15"/>
      <c r="J180" s="77"/>
      <c r="K180" s="92"/>
    </row>
    <row r="181" spans="1:11" ht="13.2" x14ac:dyDescent="0.25">
      <c r="A181" s="14"/>
      <c r="B181" s="14"/>
      <c r="C181" s="14"/>
      <c r="D181" s="16"/>
      <c r="E181" s="16"/>
      <c r="F181" s="14"/>
      <c r="G181" s="14"/>
      <c r="H181" s="14"/>
      <c r="I181" s="15"/>
      <c r="J181" s="77"/>
      <c r="K181" s="92"/>
    </row>
    <row r="182" spans="1:11" ht="13.2" x14ac:dyDescent="0.25">
      <c r="A182" s="14"/>
      <c r="B182" s="14"/>
      <c r="C182" s="14"/>
      <c r="D182" s="16"/>
      <c r="E182" s="16"/>
      <c r="F182" s="14"/>
      <c r="G182" s="14"/>
      <c r="H182" s="14"/>
      <c r="I182" s="15"/>
      <c r="J182" s="77"/>
      <c r="K182" s="92"/>
    </row>
    <row r="183" spans="1:11" ht="13.2" x14ac:dyDescent="0.25">
      <c r="A183" s="14"/>
      <c r="B183" s="14"/>
      <c r="C183" s="14"/>
      <c r="D183" s="16"/>
      <c r="E183" s="16"/>
      <c r="F183" s="14"/>
      <c r="G183" s="14"/>
      <c r="H183" s="14"/>
      <c r="I183" s="15"/>
      <c r="J183" s="77"/>
      <c r="K183" s="92"/>
    </row>
    <row r="184" spans="1:11" ht="13.2" x14ac:dyDescent="0.25">
      <c r="A184" s="14"/>
      <c r="B184" s="14"/>
      <c r="C184" s="14"/>
      <c r="D184" s="16"/>
      <c r="E184" s="16"/>
      <c r="F184" s="14"/>
      <c r="G184" s="14"/>
      <c r="H184" s="14"/>
      <c r="I184" s="15"/>
      <c r="J184" s="77"/>
      <c r="K184" s="92"/>
    </row>
    <row r="185" spans="1:11" ht="13.2" x14ac:dyDescent="0.25">
      <c r="A185" s="14"/>
      <c r="B185" s="14"/>
      <c r="C185" s="14"/>
      <c r="D185" s="16"/>
      <c r="E185" s="16"/>
      <c r="F185" s="14"/>
      <c r="G185" s="14"/>
      <c r="H185" s="14"/>
      <c r="I185" s="15"/>
      <c r="J185" s="77"/>
      <c r="K185" s="92"/>
    </row>
    <row r="186" spans="1:11" ht="13.2" x14ac:dyDescent="0.25">
      <c r="A186" s="14"/>
      <c r="B186" s="14"/>
      <c r="C186" s="14"/>
      <c r="D186" s="16"/>
      <c r="E186" s="16"/>
      <c r="F186" s="14"/>
      <c r="G186" s="14"/>
      <c r="H186" s="14"/>
      <c r="I186" s="15"/>
      <c r="J186" s="77"/>
      <c r="K186" s="92"/>
    </row>
    <row r="187" spans="1:11" ht="13.2" x14ac:dyDescent="0.25">
      <c r="A187" s="14"/>
      <c r="B187" s="14"/>
      <c r="C187" s="14"/>
      <c r="D187" s="16"/>
      <c r="E187" s="16"/>
      <c r="F187" s="14"/>
      <c r="G187" s="14"/>
      <c r="H187" s="14"/>
      <c r="I187" s="15"/>
      <c r="J187" s="77"/>
      <c r="K187" s="92"/>
    </row>
    <row r="188" spans="1:11" ht="13.2" x14ac:dyDescent="0.25">
      <c r="A188" s="14"/>
      <c r="B188" s="14"/>
      <c r="C188" s="14"/>
      <c r="D188" s="16"/>
      <c r="E188" s="16"/>
      <c r="F188" s="14"/>
      <c r="G188" s="14"/>
      <c r="H188" s="14"/>
      <c r="I188" s="15"/>
      <c r="J188" s="77"/>
      <c r="K188" s="92"/>
    </row>
    <row r="189" spans="1:11" ht="13.2" x14ac:dyDescent="0.25">
      <c r="A189" s="14"/>
      <c r="B189" s="14"/>
      <c r="C189" s="14"/>
      <c r="D189" s="16"/>
      <c r="E189" s="16"/>
      <c r="F189" s="14"/>
      <c r="G189" s="14"/>
      <c r="H189" s="14"/>
      <c r="I189" s="15"/>
      <c r="J189" s="77"/>
      <c r="K189" s="92"/>
    </row>
    <row r="190" spans="1:11" ht="13.2" x14ac:dyDescent="0.25">
      <c r="A190" s="14"/>
      <c r="B190" s="14"/>
      <c r="C190" s="14"/>
      <c r="D190" s="16"/>
      <c r="E190" s="16"/>
      <c r="F190" s="14"/>
      <c r="G190" s="14"/>
      <c r="H190" s="14"/>
      <c r="I190" s="15"/>
      <c r="J190" s="77"/>
      <c r="K190" s="92"/>
    </row>
    <row r="191" spans="1:11" ht="13.2" x14ac:dyDescent="0.25">
      <c r="A191" s="14"/>
      <c r="B191" s="14"/>
      <c r="C191" s="14"/>
      <c r="D191" s="16"/>
      <c r="E191" s="16"/>
      <c r="F191" s="14"/>
      <c r="G191" s="14"/>
      <c r="H191" s="14"/>
      <c r="I191" s="15"/>
      <c r="J191" s="77"/>
      <c r="K191" s="92"/>
    </row>
    <row r="192" spans="1:11" ht="13.2" x14ac:dyDescent="0.25">
      <c r="A192" s="14"/>
      <c r="B192" s="14"/>
      <c r="C192" s="14"/>
      <c r="D192" s="16"/>
      <c r="E192" s="16"/>
      <c r="F192" s="14"/>
      <c r="G192" s="14"/>
      <c r="H192" s="14"/>
      <c r="I192" s="15"/>
      <c r="J192" s="77"/>
      <c r="K192" s="92"/>
    </row>
    <row r="193" spans="1:11" ht="13.2" x14ac:dyDescent="0.25">
      <c r="A193" s="14"/>
      <c r="B193" s="14"/>
      <c r="C193" s="14"/>
      <c r="D193" s="16"/>
      <c r="E193" s="16"/>
      <c r="F193" s="14"/>
      <c r="G193" s="14"/>
      <c r="H193" s="14"/>
      <c r="I193" s="15"/>
      <c r="J193" s="77"/>
      <c r="K193" s="92"/>
    </row>
    <row r="194" spans="1:11" ht="13.2" x14ac:dyDescent="0.25">
      <c r="A194" s="14"/>
      <c r="B194" s="14"/>
      <c r="C194" s="14"/>
      <c r="D194" s="16"/>
      <c r="E194" s="16"/>
      <c r="F194" s="14"/>
      <c r="G194" s="14"/>
      <c r="H194" s="14"/>
      <c r="I194" s="15"/>
      <c r="J194" s="77"/>
      <c r="K194" s="92"/>
    </row>
    <row r="195" spans="1:11" ht="13.2" x14ac:dyDescent="0.25">
      <c r="A195" s="14"/>
      <c r="B195" s="14"/>
      <c r="C195" s="14"/>
      <c r="D195" s="16"/>
      <c r="E195" s="16"/>
      <c r="F195" s="14"/>
      <c r="G195" s="14"/>
      <c r="H195" s="14"/>
      <c r="I195" s="15"/>
      <c r="J195" s="77"/>
      <c r="K195" s="92"/>
    </row>
    <row r="196" spans="1:11" ht="13.2" x14ac:dyDescent="0.25">
      <c r="A196" s="14"/>
      <c r="B196" s="14"/>
      <c r="C196" s="14"/>
      <c r="D196" s="16"/>
      <c r="E196" s="16"/>
      <c r="F196" s="14"/>
      <c r="G196" s="14"/>
      <c r="H196" s="14"/>
      <c r="I196" s="15"/>
      <c r="J196" s="77"/>
      <c r="K196" s="92"/>
    </row>
    <row r="197" spans="1:11" ht="13.2" x14ac:dyDescent="0.25">
      <c r="A197" s="14"/>
      <c r="B197" s="14"/>
      <c r="C197" s="14"/>
      <c r="D197" s="16"/>
      <c r="E197" s="16"/>
      <c r="F197" s="14"/>
      <c r="G197" s="14"/>
      <c r="H197" s="14"/>
      <c r="I197" s="15"/>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ht="13.2" x14ac:dyDescent="0.25">
      <c r="A4501" s="14"/>
      <c r="B4501" s="14"/>
      <c r="C4501" s="14"/>
      <c r="D4501" s="16"/>
      <c r="E4501" s="16"/>
      <c r="F4501" s="14"/>
      <c r="G4501" s="14"/>
      <c r="H4501" s="14"/>
      <c r="I4501" s="15"/>
      <c r="J4501" s="77"/>
      <c r="K4501" s="92"/>
    </row>
    <row r="4502" spans="1:11" ht="13.2" x14ac:dyDescent="0.25">
      <c r="A4502" s="14"/>
      <c r="B4502" s="14"/>
      <c r="C4502" s="14"/>
      <c r="D4502" s="16"/>
      <c r="E4502" s="16"/>
      <c r="F4502" s="14"/>
      <c r="G4502" s="14"/>
      <c r="H4502" s="14"/>
      <c r="I4502" s="15"/>
      <c r="J4502" s="77"/>
      <c r="K4502" s="92"/>
    </row>
    <row r="4503" spans="1:11" ht="13.2" x14ac:dyDescent="0.25">
      <c r="A4503" s="14"/>
      <c r="B4503" s="14"/>
      <c r="C4503" s="14"/>
      <c r="D4503" s="16"/>
      <c r="E4503" s="16"/>
      <c r="F4503" s="14"/>
      <c r="G4503" s="14"/>
      <c r="H4503" s="14"/>
      <c r="I4503" s="15"/>
      <c r="J4503" s="77"/>
      <c r="K4503" s="92"/>
    </row>
    <row r="4504" spans="1:11" ht="13.2" x14ac:dyDescent="0.25">
      <c r="A4504" s="14"/>
      <c r="B4504" s="14"/>
      <c r="C4504" s="14"/>
      <c r="D4504" s="16"/>
      <c r="E4504" s="16"/>
      <c r="F4504" s="14"/>
      <c r="G4504" s="14"/>
      <c r="H4504" s="14"/>
      <c r="I4504" s="15"/>
      <c r="J4504" s="77"/>
      <c r="K4504" s="92"/>
    </row>
    <row r="4505" spans="1:11" ht="13.2" x14ac:dyDescent="0.25">
      <c r="A4505" s="14"/>
      <c r="B4505" s="14"/>
      <c r="C4505" s="14"/>
      <c r="D4505" s="16"/>
      <c r="E4505" s="16"/>
      <c r="F4505" s="14"/>
      <c r="G4505" s="14"/>
      <c r="H4505" s="14"/>
      <c r="I4505" s="15"/>
      <c r="J4505" s="77"/>
      <c r="K4505" s="92"/>
    </row>
    <row r="4506" spans="1:11" ht="13.2" x14ac:dyDescent="0.25">
      <c r="A4506" s="14"/>
      <c r="B4506" s="14"/>
      <c r="C4506" s="14"/>
      <c r="D4506" s="16"/>
      <c r="E4506" s="16"/>
      <c r="F4506" s="14"/>
      <c r="G4506" s="14"/>
      <c r="H4506" s="14"/>
      <c r="I4506" s="15"/>
      <c r="J4506" s="77"/>
      <c r="K4506" s="92"/>
    </row>
    <row r="4507" spans="1:11" ht="13.2" x14ac:dyDescent="0.25">
      <c r="A4507" s="14"/>
      <c r="B4507" s="14"/>
      <c r="C4507" s="14"/>
      <c r="D4507" s="16"/>
      <c r="E4507" s="16"/>
      <c r="F4507" s="14"/>
      <c r="G4507" s="14"/>
      <c r="H4507" s="14"/>
      <c r="I4507" s="15"/>
      <c r="J4507" s="77"/>
      <c r="K4507" s="92"/>
    </row>
    <row r="4508" spans="1:11" ht="13.2" x14ac:dyDescent="0.25">
      <c r="A4508" s="14"/>
      <c r="B4508" s="14"/>
      <c r="C4508" s="14"/>
      <c r="D4508" s="16"/>
      <c r="E4508" s="16"/>
      <c r="F4508" s="14"/>
      <c r="G4508" s="14"/>
      <c r="H4508" s="14"/>
      <c r="I4508" s="15"/>
      <c r="J4508" s="77"/>
      <c r="K4508" s="92"/>
    </row>
    <row r="4509" spans="1:11" ht="13.2" x14ac:dyDescent="0.25">
      <c r="A4509" s="14"/>
      <c r="B4509" s="14"/>
      <c r="C4509" s="14"/>
      <c r="D4509" s="16"/>
      <c r="E4509" s="16"/>
      <c r="F4509" s="14"/>
      <c r="G4509" s="14"/>
      <c r="H4509" s="14"/>
      <c r="I4509" s="15"/>
      <c r="J4509" s="77"/>
      <c r="K4509" s="92"/>
    </row>
    <row r="4510" spans="1:11" ht="13.2" x14ac:dyDescent="0.25">
      <c r="A4510" s="14"/>
      <c r="B4510" s="14"/>
      <c r="C4510" s="14"/>
      <c r="D4510" s="16"/>
      <c r="E4510" s="16"/>
      <c r="F4510" s="14"/>
      <c r="G4510" s="14"/>
      <c r="H4510" s="14"/>
      <c r="I4510" s="15"/>
      <c r="J4510" s="77"/>
      <c r="K4510" s="92"/>
    </row>
    <row r="4511" spans="1:11" ht="13.2" x14ac:dyDescent="0.25">
      <c r="A4511" s="14"/>
      <c r="B4511" s="14"/>
      <c r="C4511" s="14"/>
      <c r="D4511" s="16"/>
      <c r="E4511" s="16"/>
      <c r="F4511" s="14"/>
      <c r="G4511" s="14"/>
      <c r="H4511" s="14"/>
      <c r="I4511" s="15"/>
      <c r="J4511" s="77"/>
      <c r="K4511" s="92"/>
    </row>
    <row r="4512" spans="1:11" ht="13.2" x14ac:dyDescent="0.25">
      <c r="A4512" s="14"/>
      <c r="B4512" s="14"/>
      <c r="C4512" s="14"/>
      <c r="D4512" s="16"/>
      <c r="E4512" s="16"/>
      <c r="F4512" s="14"/>
      <c r="G4512" s="14"/>
      <c r="H4512" s="14"/>
      <c r="I4512" s="15"/>
      <c r="J4512" s="77"/>
      <c r="K4512" s="92"/>
    </row>
    <row r="4513" spans="1:11" ht="13.2" x14ac:dyDescent="0.25">
      <c r="A4513" s="14"/>
      <c r="B4513" s="14"/>
      <c r="C4513" s="14"/>
      <c r="D4513" s="16"/>
      <c r="E4513" s="16"/>
      <c r="F4513" s="14"/>
      <c r="G4513" s="14"/>
      <c r="H4513" s="14"/>
      <c r="I4513" s="15"/>
      <c r="J4513" s="77"/>
      <c r="K4513" s="92"/>
    </row>
    <row r="4514" spans="1:11" ht="13.2" x14ac:dyDescent="0.25">
      <c r="A4514" s="14"/>
      <c r="B4514" s="14"/>
      <c r="C4514" s="14"/>
      <c r="D4514" s="16"/>
      <c r="E4514" s="16"/>
      <c r="F4514" s="14"/>
      <c r="G4514" s="14"/>
      <c r="H4514" s="14"/>
      <c r="I4514" s="15"/>
      <c r="J4514" s="77"/>
      <c r="K4514" s="92"/>
    </row>
    <row r="4515" spans="1:11" ht="13.2" x14ac:dyDescent="0.25">
      <c r="A4515" s="14"/>
      <c r="B4515" s="14"/>
      <c r="C4515" s="14"/>
      <c r="D4515" s="16"/>
      <c r="E4515" s="16"/>
      <c r="F4515" s="14"/>
      <c r="G4515" s="14"/>
      <c r="H4515" s="14"/>
      <c r="I4515" s="15"/>
      <c r="J4515" s="77"/>
      <c r="K4515" s="92"/>
    </row>
    <row r="4516" spans="1:11" ht="13.2" x14ac:dyDescent="0.25">
      <c r="A4516" s="14"/>
      <c r="B4516" s="14"/>
      <c r="C4516" s="14"/>
      <c r="D4516" s="16"/>
      <c r="E4516" s="16"/>
      <c r="F4516" s="14"/>
      <c r="G4516" s="14"/>
      <c r="H4516" s="14"/>
      <c r="I4516" s="15"/>
      <c r="J4516" s="77"/>
      <c r="K4516" s="92"/>
    </row>
    <row r="4517" spans="1:11" ht="13.2" x14ac:dyDescent="0.25">
      <c r="A4517" s="14"/>
      <c r="B4517" s="14"/>
      <c r="C4517" s="14"/>
      <c r="D4517" s="16"/>
      <c r="E4517" s="16"/>
      <c r="F4517" s="14"/>
      <c r="G4517" s="14"/>
      <c r="H4517" s="14"/>
      <c r="I4517" s="15"/>
      <c r="J4517" s="77"/>
      <c r="K4517" s="92"/>
    </row>
    <row r="4518" spans="1:11" ht="13.2" x14ac:dyDescent="0.25">
      <c r="A4518" s="14"/>
      <c r="B4518" s="14"/>
      <c r="C4518" s="14"/>
      <c r="D4518" s="16"/>
      <c r="E4518" s="16"/>
      <c r="F4518" s="14"/>
      <c r="G4518" s="14"/>
      <c r="H4518" s="14"/>
      <c r="I4518" s="15"/>
      <c r="J4518" s="77"/>
      <c r="K4518" s="92"/>
    </row>
    <row r="4519" spans="1:11" ht="13.2" x14ac:dyDescent="0.25">
      <c r="A4519" s="14"/>
      <c r="B4519" s="14"/>
      <c r="C4519" s="14"/>
      <c r="D4519" s="16"/>
      <c r="E4519" s="16"/>
      <c r="F4519" s="14"/>
      <c r="G4519" s="14"/>
      <c r="H4519" s="14"/>
      <c r="I4519" s="15"/>
      <c r="J4519" s="77"/>
      <c r="K4519" s="92"/>
    </row>
    <row r="4520" spans="1:11" ht="13.2" x14ac:dyDescent="0.25">
      <c r="A4520" s="14"/>
      <c r="B4520" s="14"/>
      <c r="C4520" s="14"/>
      <c r="D4520" s="16"/>
      <c r="E4520" s="16"/>
      <c r="F4520" s="14"/>
      <c r="G4520" s="14"/>
      <c r="H4520" s="14"/>
      <c r="I4520" s="15"/>
      <c r="J4520" s="77"/>
      <c r="K4520" s="92"/>
    </row>
    <row r="4521" spans="1:11" ht="13.2" x14ac:dyDescent="0.25">
      <c r="A4521" s="14"/>
      <c r="B4521" s="14"/>
      <c r="C4521" s="14"/>
      <c r="D4521" s="16"/>
      <c r="E4521" s="16"/>
      <c r="F4521" s="14"/>
      <c r="G4521" s="14"/>
      <c r="H4521" s="14"/>
      <c r="I4521" s="15"/>
      <c r="J4521" s="77"/>
      <c r="K4521" s="92"/>
    </row>
    <row r="4522" spans="1:11" ht="13.2" x14ac:dyDescent="0.25">
      <c r="A4522" s="14"/>
      <c r="B4522" s="14"/>
      <c r="C4522" s="14"/>
      <c r="D4522" s="16"/>
      <c r="E4522" s="16"/>
      <c r="F4522" s="14"/>
      <c r="G4522" s="14"/>
      <c r="H4522" s="14"/>
      <c r="I4522" s="15"/>
      <c r="J4522" s="77"/>
      <c r="K4522" s="92"/>
    </row>
    <row r="4523" spans="1:11" ht="13.2" x14ac:dyDescent="0.25">
      <c r="A4523" s="14"/>
      <c r="B4523" s="14"/>
      <c r="C4523" s="14"/>
      <c r="D4523" s="16"/>
      <c r="E4523" s="16"/>
      <c r="F4523" s="14"/>
      <c r="G4523" s="14"/>
      <c r="H4523" s="14"/>
      <c r="I4523" s="15"/>
      <c r="J4523" s="77"/>
      <c r="K4523" s="92"/>
    </row>
    <row r="4524" spans="1:11" ht="13.2" x14ac:dyDescent="0.25">
      <c r="A4524" s="14"/>
      <c r="B4524" s="14"/>
      <c r="C4524" s="14"/>
      <c r="D4524" s="16"/>
      <c r="E4524" s="16"/>
      <c r="F4524" s="14"/>
      <c r="G4524" s="14"/>
      <c r="H4524" s="14"/>
      <c r="I4524" s="15"/>
      <c r="J4524" s="77"/>
      <c r="K4524" s="92"/>
    </row>
    <row r="4525" spans="1:11" x14ac:dyDescent="0.2">
      <c r="A4525" s="14"/>
      <c r="B4525" s="14"/>
      <c r="C4525" s="14"/>
      <c r="D4525" s="16"/>
      <c r="E4525" s="16"/>
      <c r="F4525" s="14"/>
      <c r="G4525" s="14"/>
      <c r="H4525" s="14"/>
      <c r="I4525" s="15"/>
      <c r="J4525" s="77"/>
    </row>
    <row r="4526" spans="1:11" x14ac:dyDescent="0.2">
      <c r="A4526" s="14"/>
      <c r="B4526" s="14"/>
      <c r="C4526" s="14"/>
      <c r="D4526" s="16"/>
      <c r="E4526" s="16"/>
      <c r="F4526" s="14"/>
      <c r="G4526" s="14"/>
      <c r="H4526" s="14"/>
      <c r="I4526" s="15"/>
      <c r="J4526" s="77"/>
    </row>
    <row r="4527" spans="1:11" x14ac:dyDescent="0.2">
      <c r="A4527" s="14"/>
      <c r="B4527" s="14"/>
      <c r="C4527" s="14"/>
      <c r="D4527" s="16"/>
      <c r="E4527" s="16"/>
      <c r="F4527" s="14"/>
      <c r="G4527" s="14"/>
      <c r="H4527" s="14"/>
      <c r="I4527" s="15"/>
      <c r="J4527" s="77"/>
    </row>
    <row r="4528" spans="1:11"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row r="5036" spans="1:10" x14ac:dyDescent="0.2">
      <c r="A5036" s="14"/>
      <c r="B5036" s="14"/>
      <c r="C5036" s="14"/>
      <c r="D5036" s="16"/>
      <c r="E5036" s="16"/>
      <c r="F5036" s="14"/>
      <c r="G5036" s="14"/>
      <c r="H5036" s="14"/>
      <c r="I5036" s="15"/>
      <c r="J5036" s="77"/>
    </row>
    <row r="5037" spans="1:10" x14ac:dyDescent="0.2">
      <c r="A5037" s="14"/>
      <c r="B5037" s="14"/>
      <c r="C5037" s="14"/>
      <c r="D5037" s="16"/>
      <c r="E5037" s="16"/>
      <c r="F5037" s="14"/>
      <c r="G5037" s="14"/>
      <c r="H5037" s="14"/>
      <c r="I5037" s="15"/>
      <c r="J5037" s="77"/>
    </row>
    <row r="5038" spans="1:10" x14ac:dyDescent="0.2">
      <c r="A5038" s="14"/>
      <c r="B5038" s="14"/>
      <c r="C5038" s="14"/>
      <c r="D5038" s="16"/>
      <c r="E5038" s="16"/>
      <c r="F5038" s="14"/>
      <c r="G5038" s="14"/>
      <c r="H5038" s="14"/>
      <c r="I5038" s="15"/>
      <c r="J5038" s="77"/>
    </row>
  </sheetData>
  <dataConsolidate/>
  <mergeCells count="5">
    <mergeCell ref="A100:H100"/>
    <mergeCell ref="I101:J101"/>
    <mergeCell ref="I100:J100"/>
    <mergeCell ref="A101:H101"/>
    <mergeCell ref="A105:J105"/>
  </mergeCells>
  <conditionalFormatting sqref="A108:J5038">
    <cfRule type="expression" dxfId="0" priority="36" stopIfTrue="1">
      <formula>$A108&lt;&gt;""</formula>
    </cfRule>
  </conditionalFormatting>
  <conditionalFormatting sqref="A1150:H1151">
    <cfRule type="expression" dxfId="89" priority="47" stopIfTrue="1">
      <formula>$A1150&lt;&gt;""</formula>
    </cfRule>
  </conditionalFormatting>
  <conditionalFormatting sqref="A107 I107:J107">
    <cfRule type="expression" dxfId="88" priority="7" stopIfTrue="1">
      <formula>$A107&lt;&gt;""</formula>
    </cfRule>
  </conditionalFormatting>
  <conditionalFormatting sqref="B510:E515">
    <cfRule type="expression" dxfId="87" priority="138" stopIfTrue="1">
      <formula>$A510&lt;&gt;""</formula>
    </cfRule>
  </conditionalFormatting>
  <conditionalFormatting sqref="B522:E526">
    <cfRule type="expression" dxfId="86" priority="173" stopIfTrue="1">
      <formula>$A522&lt;&gt;""</formula>
    </cfRule>
  </conditionalFormatting>
  <conditionalFormatting sqref="B727:E727">
    <cfRule type="expression" dxfId="85" priority="65" stopIfTrue="1">
      <formula>$A727&lt;&gt;""</formula>
    </cfRule>
  </conditionalFormatting>
  <conditionalFormatting sqref="B729:E729 H729:I729 B730:I731 B732:E737 H732:I737">
    <cfRule type="expression" dxfId="84" priority="25" stopIfTrue="1">
      <formula>$A729&lt;&gt;""</formula>
    </cfRule>
  </conditionalFormatting>
  <conditionalFormatting sqref="B739:E739 H739:I739">
    <cfRule type="expression" dxfId="83" priority="16" stopIfTrue="1">
      <formula>$A739&lt;&gt;""</formula>
    </cfRule>
  </conditionalFormatting>
  <conditionalFormatting sqref="B857:E857">
    <cfRule type="expression" dxfId="82" priority="88" stopIfTrue="1">
      <formula>$A857&lt;&gt;""</formula>
    </cfRule>
  </conditionalFormatting>
  <conditionalFormatting sqref="B1148:E1148">
    <cfRule type="expression" dxfId="81" priority="134" stopIfTrue="1">
      <formula>$A1148&lt;&gt;""</formula>
    </cfRule>
  </conditionalFormatting>
  <conditionalFormatting sqref="B1152:E1152">
    <cfRule type="expression" dxfId="80" priority="190" stopIfTrue="1">
      <formula>$A1152&lt;&gt;""</formula>
    </cfRule>
  </conditionalFormatting>
  <conditionalFormatting sqref="B1169:E1174">
    <cfRule type="expression" dxfId="79" priority="180" stopIfTrue="1">
      <formula>$A1169&lt;&gt;""</formula>
    </cfRule>
  </conditionalFormatting>
  <conditionalFormatting sqref="B1176:E1186">
    <cfRule type="expression" dxfId="78" priority="48" stopIfTrue="1">
      <formula>$A1176&lt;&gt;""</formula>
    </cfRule>
  </conditionalFormatting>
  <conditionalFormatting sqref="B1190:E1190">
    <cfRule type="expression" dxfId="77" priority="74" stopIfTrue="1">
      <formula>$A1190&lt;&gt;""</formula>
    </cfRule>
  </conditionalFormatting>
  <conditionalFormatting sqref="B1291:E1298 I1291:J1308">
    <cfRule type="expression" dxfId="76" priority="124" stopIfTrue="1">
      <formula>$A1291&lt;&gt;""</formula>
    </cfRule>
  </conditionalFormatting>
  <conditionalFormatting sqref="B1331:E1339">
    <cfRule type="expression" dxfId="75" priority="159" stopIfTrue="1">
      <formula>$A1331&lt;&gt;""</formula>
    </cfRule>
  </conditionalFormatting>
  <conditionalFormatting sqref="B1341:E1364">
    <cfRule type="expression" dxfId="74" priority="38" stopIfTrue="1">
      <formula>$A1341&lt;&gt;""</formula>
    </cfRule>
  </conditionalFormatting>
  <conditionalFormatting sqref="B1398:E1401">
    <cfRule type="expression" dxfId="73" priority="55" stopIfTrue="1">
      <formula>$A1398&lt;&gt;""</formula>
    </cfRule>
  </conditionalFormatting>
  <conditionalFormatting sqref="B1403:E1405">
    <cfRule type="expression" dxfId="72" priority="260" stopIfTrue="1">
      <formula>$A1403&lt;&gt;""</formula>
    </cfRule>
  </conditionalFormatting>
  <conditionalFormatting sqref="B1407:E1417">
    <cfRule type="expression" dxfId="71" priority="79" stopIfTrue="1">
      <formula>$A1407&lt;&gt;""</formula>
    </cfRule>
  </conditionalFormatting>
  <conditionalFormatting sqref="B1431:E1442">
    <cfRule type="expression" dxfId="70" priority="117" stopIfTrue="1">
      <formula>$A1431&lt;&gt;""</formula>
    </cfRule>
  </conditionalFormatting>
  <conditionalFormatting sqref="B1450:E1488">
    <cfRule type="expression" dxfId="69" priority="154" stopIfTrue="1">
      <formula>$A1450&lt;&gt;""</formula>
    </cfRule>
  </conditionalFormatting>
  <conditionalFormatting sqref="B1491:E1496">
    <cfRule type="expression" dxfId="68" priority="224" stopIfTrue="1">
      <formula>$A1491&lt;&gt;""</formula>
    </cfRule>
  </conditionalFormatting>
  <conditionalFormatting sqref="B527:G527">
    <cfRule type="expression" dxfId="67" priority="174" stopIfTrue="1">
      <formula>$A527&lt;&gt;""</formula>
    </cfRule>
  </conditionalFormatting>
  <conditionalFormatting sqref="B516:H521">
    <cfRule type="expression" dxfId="66" priority="194" stopIfTrue="1">
      <formula>$A516&lt;&gt;""</formula>
    </cfRule>
  </conditionalFormatting>
  <conditionalFormatting sqref="B528:H534">
    <cfRule type="expression" dxfId="65" priority="150" stopIfTrue="1">
      <formula>$A528&lt;&gt;""</formula>
    </cfRule>
  </conditionalFormatting>
  <conditionalFormatting sqref="B1105:H1120">
    <cfRule type="expression" dxfId="64" priority="220" stopIfTrue="1">
      <formula>$A1105&lt;&gt;""</formula>
    </cfRule>
  </conditionalFormatting>
  <conditionalFormatting sqref="B1310:H1312 B1313:E1326 H1313:H1326">
    <cfRule type="expression" dxfId="63" priority="149" stopIfTrue="1">
      <formula>$A1310&lt;&gt;""</formula>
    </cfRule>
  </conditionalFormatting>
  <conditionalFormatting sqref="B1328:H1330">
    <cfRule type="expression" dxfId="62" priority="44" stopIfTrue="1">
      <formula>$A1328&lt;&gt;""</formula>
    </cfRule>
  </conditionalFormatting>
  <conditionalFormatting sqref="B1402:H1402">
    <cfRule type="expression" dxfId="61" priority="290" stopIfTrue="1">
      <formula>$A1402&lt;&gt;""</formula>
    </cfRule>
  </conditionalFormatting>
  <conditionalFormatting sqref="B1418:H1423">
    <cfRule type="expression" dxfId="60" priority="18" stopIfTrue="1">
      <formula>$A1418&lt;&gt;""</formula>
    </cfRule>
  </conditionalFormatting>
  <conditionalFormatting sqref="B1448:H1449">
    <cfRule type="expression" dxfId="59" priority="197" stopIfTrue="1">
      <formula>$A1448&lt;&gt;""</formula>
    </cfRule>
  </conditionalFormatting>
  <conditionalFormatting sqref="B213:I227 I228:I265 B228:E279">
    <cfRule type="expression" dxfId="58" priority="247" stopIfTrue="1">
      <formula>$A213&lt;&gt;""</formula>
    </cfRule>
  </conditionalFormatting>
  <conditionalFormatting sqref="B280:I280 B281:E313">
    <cfRule type="expression" dxfId="57" priority="261" stopIfTrue="1">
      <formula>$A280&lt;&gt;""</formula>
    </cfRule>
  </conditionalFormatting>
  <conditionalFormatting sqref="B314:I358">
    <cfRule type="expression" dxfId="56" priority="94" stopIfTrue="1">
      <formula>$A314&lt;&gt;""</formula>
    </cfRule>
  </conditionalFormatting>
  <conditionalFormatting sqref="B535:I537">
    <cfRule type="expression" dxfId="55" priority="96" stopIfTrue="1">
      <formula>$A535&lt;&gt;""</formula>
    </cfRule>
  </conditionalFormatting>
  <conditionalFormatting sqref="B683:I726">
    <cfRule type="expression" dxfId="54" priority="257" stopIfTrue="1">
      <formula>$A683&lt;&gt;""</formula>
    </cfRule>
  </conditionalFormatting>
  <conditionalFormatting sqref="B728:I728">
    <cfRule type="expression" dxfId="53" priority="23" stopIfTrue="1">
      <formula>$A728&lt;&gt;""</formula>
    </cfRule>
  </conditionalFormatting>
  <conditionalFormatting sqref="B1175:I1175">
    <cfRule type="expression" dxfId="52" priority="148" stopIfTrue="1">
      <formula>$A1175&lt;&gt;""</formula>
    </cfRule>
  </conditionalFormatting>
  <conditionalFormatting sqref="B1187:I1189">
    <cfRule type="expression" dxfId="51" priority="17" stopIfTrue="1">
      <formula>$A1187&lt;&gt;""</formula>
    </cfRule>
  </conditionalFormatting>
  <conditionalFormatting sqref="B1191:I1195">
    <cfRule type="expression" dxfId="50" priority="19" stopIfTrue="1">
      <formula>$A1191&lt;&gt;""</formula>
    </cfRule>
  </conditionalFormatting>
  <conditionalFormatting sqref="B1309:I1309 I1310:I1326">
    <cfRule type="expression" dxfId="49" priority="152" stopIfTrue="1">
      <formula>$A1309&lt;&gt;""</formula>
    </cfRule>
  </conditionalFormatting>
  <conditionalFormatting sqref="B1406:I1406">
    <cfRule type="expression" dxfId="48" priority="147" stopIfTrue="1">
      <formula>$A1406&lt;&gt;""</formula>
    </cfRule>
  </conditionalFormatting>
  <conditionalFormatting sqref="B173:J201">
    <cfRule type="expression" dxfId="47" priority="70" stopIfTrue="1">
      <formula>$A173&lt;&gt;""</formula>
    </cfRule>
  </conditionalFormatting>
  <conditionalFormatting sqref="B398:J458">
    <cfRule type="expression" dxfId="46" priority="262" stopIfTrue="1">
      <formula>$A398&lt;&gt;""</formula>
    </cfRule>
  </conditionalFormatting>
  <conditionalFormatting sqref="B495:J496">
    <cfRule type="expression" dxfId="45" priority="223" stopIfTrue="1">
      <formula>$A495&lt;&gt;""</formula>
    </cfRule>
  </conditionalFormatting>
  <conditionalFormatting sqref="B637:J663">
    <cfRule type="expression" dxfId="44" priority="3" stopIfTrue="1">
      <formula>$A637&lt;&gt;""</formula>
    </cfRule>
  </conditionalFormatting>
  <conditionalFormatting sqref="B1091:J1092">
    <cfRule type="expression" dxfId="43" priority="218" stopIfTrue="1">
      <formula>$A1091&lt;&gt;""</formula>
    </cfRule>
  </conditionalFormatting>
  <conditionalFormatting sqref="B1165:J1168">
    <cfRule type="expression" dxfId="42" priority="8" stopIfTrue="1">
      <formula>$A1165&lt;&gt;""</formula>
    </cfRule>
  </conditionalFormatting>
  <conditionalFormatting sqref="B1196:J1290">
    <cfRule type="expression" dxfId="41" priority="34" stopIfTrue="1">
      <formula>$A1196&lt;&gt;""</formula>
    </cfRule>
  </conditionalFormatting>
  <conditionalFormatting sqref="B1444:J1444">
    <cfRule type="expression" dxfId="40" priority="199" stopIfTrue="1">
      <formula>$A1444&lt;&gt;""</formula>
    </cfRule>
  </conditionalFormatting>
  <conditionalFormatting sqref="B1499:J4412">
    <cfRule type="expression" dxfId="39" priority="43" stopIfTrue="1">
      <formula>$A1499&lt;&gt;""</formula>
    </cfRule>
  </conditionalFormatting>
  <conditionalFormatting sqref="F229:H233">
    <cfRule type="expression" dxfId="38" priority="125" stopIfTrue="1">
      <formula>$A229&lt;&gt;""</formula>
    </cfRule>
  </conditionalFormatting>
  <conditionalFormatting sqref="F236:H237">
    <cfRule type="expression" dxfId="37" priority="119" stopIfTrue="1">
      <formula>$A236&lt;&gt;""</formula>
    </cfRule>
  </conditionalFormatting>
  <conditionalFormatting sqref="F510:H511">
    <cfRule type="expression" dxfId="36" priority="140" stopIfTrue="1">
      <formula>$A510&lt;&gt;""</formula>
    </cfRule>
  </conditionalFormatting>
  <conditionalFormatting sqref="F514:H515">
    <cfRule type="expression" dxfId="35" priority="230" stopIfTrue="1">
      <formula>$A514&lt;&gt;""</formula>
    </cfRule>
  </conditionalFormatting>
  <conditionalFormatting sqref="F522:H524 H525:H527">
    <cfRule type="expression" dxfId="34" priority="172" stopIfTrue="1">
      <formula>$A522&lt;&gt;""</formula>
    </cfRule>
  </conditionalFormatting>
  <conditionalFormatting sqref="F1169:H1169">
    <cfRule type="expression" dxfId="33" priority="281" stopIfTrue="1">
      <formula>$A1169&lt;&gt;""</formula>
    </cfRule>
  </conditionalFormatting>
  <conditionalFormatting sqref="F1293:H1298">
    <cfRule type="expression" dxfId="32" priority="123" stopIfTrue="1">
      <formula>$A1293&lt;&gt;""</formula>
    </cfRule>
  </conditionalFormatting>
  <conditionalFormatting sqref="F208:I210">
    <cfRule type="expression" dxfId="31" priority="251" stopIfTrue="1">
      <formula>$A208&lt;&gt;""</formula>
    </cfRule>
  </conditionalFormatting>
  <conditionalFormatting sqref="F285:I285">
    <cfRule type="expression" dxfId="30" priority="151" stopIfTrue="1">
      <formula>$A285&lt;&gt;""</formula>
    </cfRule>
  </conditionalFormatting>
  <conditionalFormatting sqref="F202:J207 B202:E212 J208:J265 I266:J266 F267:J279 J280:J358 F287:I313 B508:I509 J508:J537 J683:J741 B738:I738 B740:I741 B849:E849 H849:J849 H857:J857 B864:E864 H864:J864 I1093:J1120 B1149:H1149 I1149:J1164 H1152:H1164 B1153:G1164 I1169:J1174 F1291:H1291 B1299:H1308 J1309:J1326 B1340:H1340 B1365:H1397 I1402:J1405 J1406:J1423 F1451:H1485 F1486:J1488 B1489:H1490">
    <cfRule type="expression" dxfId="29" priority="291" stopIfTrue="1">
      <formula>$A202&lt;&gt;""</formula>
    </cfRule>
  </conditionalFormatting>
  <conditionalFormatting sqref="H228">
    <cfRule type="expression" dxfId="28" priority="131" stopIfTrue="1">
      <formula>$A228&lt;&gt;""</formula>
    </cfRule>
  </conditionalFormatting>
  <conditionalFormatting sqref="H234:H235">
    <cfRule type="expression" dxfId="27" priority="120" stopIfTrue="1">
      <formula>$A234&lt;&gt;""</formula>
    </cfRule>
  </conditionalFormatting>
  <conditionalFormatting sqref="H238:H266">
    <cfRule type="expression" dxfId="26" priority="10" stopIfTrue="1">
      <formula>$A238&lt;&gt;""</formula>
    </cfRule>
  </conditionalFormatting>
  <conditionalFormatting sqref="H512:H513">
    <cfRule type="expression" dxfId="25" priority="144" stopIfTrue="1">
      <formula>$A512&lt;&gt;""</formula>
    </cfRule>
  </conditionalFormatting>
  <conditionalFormatting sqref="H1170:H1174">
    <cfRule type="expression" dxfId="24" priority="182" stopIfTrue="1">
      <formula>$A1170&lt;&gt;""</formula>
    </cfRule>
  </conditionalFormatting>
  <conditionalFormatting sqref="H1292">
    <cfRule type="expression" dxfId="23" priority="193" stopIfTrue="1">
      <formula>$A1292&lt;&gt;""</formula>
    </cfRule>
  </conditionalFormatting>
  <conditionalFormatting sqref="H1331:H1339">
    <cfRule type="expression" dxfId="22" priority="161" stopIfTrue="1">
      <formula>$A1331&lt;&gt;""</formula>
    </cfRule>
  </conditionalFormatting>
  <conditionalFormatting sqref="H1341:H1364">
    <cfRule type="expression" dxfId="21" priority="40" stopIfTrue="1">
      <formula>$A1341&lt;&gt;""</formula>
    </cfRule>
  </conditionalFormatting>
  <conditionalFormatting sqref="H1403:H1405">
    <cfRule type="expression" dxfId="20" priority="259" stopIfTrue="1">
      <formula>$A1403&lt;&gt;""</formula>
    </cfRule>
  </conditionalFormatting>
  <conditionalFormatting sqref="H1407:H1417">
    <cfRule type="expression" dxfId="19" priority="20" stopIfTrue="1">
      <formula>$A1407&lt;&gt;""</formula>
    </cfRule>
  </conditionalFormatting>
  <conditionalFormatting sqref="H1450">
    <cfRule type="expression" dxfId="18" priority="156" stopIfTrue="1">
      <formula>$A1450&lt;&gt;""</formula>
    </cfRule>
  </conditionalFormatting>
  <conditionalFormatting sqref="H1491:H1496">
    <cfRule type="expression" dxfId="17" priority="226" stopIfTrue="1">
      <formula>$A1491&lt;&gt;""</formula>
    </cfRule>
  </conditionalFormatting>
  <conditionalFormatting sqref="H211:I212">
    <cfRule type="expression" dxfId="16" priority="248" stopIfTrue="1">
      <formula>$A211&lt;&gt;""</formula>
    </cfRule>
  </conditionalFormatting>
  <conditionalFormatting sqref="H281:I284">
    <cfRule type="expression" dxfId="15" priority="250" stopIfTrue="1">
      <formula>$A281&lt;&gt;""</formula>
    </cfRule>
  </conditionalFormatting>
  <conditionalFormatting sqref="H286:I286">
    <cfRule type="expression" dxfId="14" priority="126" stopIfTrue="1">
      <formula>$A286&lt;&gt;""</formula>
    </cfRule>
  </conditionalFormatting>
  <conditionalFormatting sqref="H727:I727">
    <cfRule type="expression" dxfId="13" priority="67" stopIfTrue="1">
      <formula>$A727&lt;&gt;""</formula>
    </cfRule>
  </conditionalFormatting>
  <conditionalFormatting sqref="H1176:I1186">
    <cfRule type="expression" dxfId="12" priority="51" stopIfTrue="1">
      <formula>$A1176&lt;&gt;""</formula>
    </cfRule>
  </conditionalFormatting>
  <conditionalFormatting sqref="H1190:I1190">
    <cfRule type="expression" dxfId="11" priority="77" stopIfTrue="1">
      <formula>$A1190&lt;&gt;""</formula>
    </cfRule>
  </conditionalFormatting>
  <conditionalFormatting sqref="H1148:J1148">
    <cfRule type="expression" dxfId="10" priority="133" stopIfTrue="1">
      <formula>$A1148&lt;&gt;""</formula>
    </cfRule>
  </conditionalFormatting>
  <conditionalFormatting sqref="H1398:J1401">
    <cfRule type="expression" dxfId="9" priority="56" stopIfTrue="1">
      <formula>$A1398&lt;&gt;""</formula>
    </cfRule>
  </conditionalFormatting>
  <conditionalFormatting sqref="H1431:J1442">
    <cfRule type="expression" dxfId="8" priority="15" stopIfTrue="1">
      <formula>$A1431&lt;&gt;""</formula>
    </cfRule>
  </conditionalFormatting>
  <conditionalFormatting sqref="I510:I534">
    <cfRule type="expression" dxfId="7" priority="141" stopIfTrue="1">
      <formula>$A510&lt;&gt;""</formula>
    </cfRule>
  </conditionalFormatting>
  <conditionalFormatting sqref="I1407:I1423">
    <cfRule type="expression" dxfId="6" priority="83" stopIfTrue="1">
      <formula>$A1407&lt;&gt;""</formula>
    </cfRule>
  </conditionalFormatting>
  <conditionalFormatting sqref="I1328:J1397">
    <cfRule type="expression" dxfId="5" priority="163" stopIfTrue="1">
      <formula>$A1328&lt;&gt;""</formula>
    </cfRule>
  </conditionalFormatting>
  <conditionalFormatting sqref="I1448:J1485">
    <cfRule type="expression" dxfId="4" priority="158" stopIfTrue="1">
      <formula>$A1448&lt;&gt;""</formula>
    </cfRule>
  </conditionalFormatting>
  <conditionalFormatting sqref="I1489:J1496">
    <cfRule type="expression" dxfId="3" priority="256" stopIfTrue="1">
      <formula>$A1489&lt;&gt;""</formula>
    </cfRule>
  </conditionalFormatting>
  <conditionalFormatting sqref="J1175:J1195">
    <cfRule type="expression" dxfId="2" priority="283" stopIfTrue="1">
      <formula>$A1175&lt;&gt;""</formula>
    </cfRule>
  </conditionalFormatting>
  <conditionalFormatting sqref="B107:H107">
    <cfRule type="expression" dxfId="1" priority="1" stopIfTrue="1">
      <formula>$A107&lt;&gt;""</formula>
    </cfRule>
  </conditionalFormatting>
  <dataValidations count="5">
    <dataValidation type="date" allowBlank="1" showInputMessage="1" showErrorMessage="1" sqref="D102:E102 D5039:E65574 D106:E106">
      <formula1>42370</formula1>
      <formula2>42735</formula2>
    </dataValidation>
    <dataValidation type="list" allowBlank="1" sqref="F107:F5038">
      <formula1>$F$96:$F$99</formula1>
    </dataValidation>
    <dataValidation type="list" allowBlank="1" showInputMessage="1" showErrorMessage="1" sqref="A107:A5038">
      <formula1>OFFSET($A$1,0,0,$B$3,1)</formula1>
    </dataValidation>
    <dataValidation allowBlank="1" sqref="G107:G5038"/>
    <dataValidation type="list" allowBlank="1" showInputMessage="1" showErrorMessage="1" errorTitle="Chyba !" error="zadajte (vyberte zo zoznamu) platný analytický kód podľa nápovedy k bunke I104" sqref="J107:J10038">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44140625" style="179" bestFit="1" customWidth="1"/>
    <col min="2" max="2" width="46.109375" style="180" bestFit="1" customWidth="1"/>
    <col min="3" max="3" width="15.44140625" style="180" bestFit="1" customWidth="1"/>
    <col min="4" max="4" width="20.44140625" style="180" customWidth="1"/>
    <col min="5" max="5" width="21" style="180" bestFit="1" customWidth="1"/>
    <col min="6" max="6" width="6.109375" style="180" bestFit="1" customWidth="1"/>
    <col min="7" max="7" width="22.77734375" style="180" customWidth="1"/>
    <col min="8" max="8" width="23.44140625" style="180" customWidth="1"/>
    <col min="9" max="9" width="26.77734375" style="180" customWidth="1"/>
    <col min="10" max="10" width="19" style="180" customWidth="1"/>
    <col min="11" max="11" width="19.77734375" style="180" bestFit="1" customWidth="1"/>
    <col min="12" max="12" width="14.44140625" style="181" customWidth="1"/>
    <col min="13" max="14" width="24.77734375" style="180" bestFit="1" customWidth="1"/>
    <col min="15" max="15" width="24.44140625" style="180" bestFit="1" customWidth="1"/>
    <col min="16" max="16" width="24.777343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0.399999999999999"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77734375" style="183" bestFit="1" customWidth="1"/>
    <col min="2" max="2" width="47.44140625" style="184" bestFit="1" customWidth="1"/>
    <col min="3" max="3" width="49.77734375" style="184" customWidth="1"/>
    <col min="4" max="4" width="11.44140625" style="188" customWidth="1"/>
    <col min="5" max="5" width="6" style="189" bestFit="1" customWidth="1"/>
    <col min="6" max="6" width="4.44140625" style="183" bestFit="1" customWidth="1"/>
    <col min="7" max="7" width="5.44140625" style="184" bestFit="1" customWidth="1"/>
    <col min="8" max="8" width="5.44140625" style="184" customWidth="1"/>
    <col min="9" max="9" width="8.44140625" style="3" bestFit="1" customWidth="1"/>
    <col min="10" max="10" width="12.44140625" style="3" bestFit="1" customWidth="1"/>
    <col min="11" max="11" width="19.44140625" style="3" customWidth="1"/>
    <col min="12" max="12" width="13.44140625" style="3" bestFit="1" customWidth="1"/>
    <col min="13" max="13" width="13.4414062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ColWidth="8.77734375" defaultRowHeight="13.2" x14ac:dyDescent="0.25"/>
  <cols>
    <col min="1" max="1" width="24.109375" customWidth="1"/>
    <col min="2" max="2" width="2.109375" customWidth="1"/>
    <col min="3" max="3" width="5" bestFit="1" customWidth="1"/>
    <col min="4" max="4" width="14" bestFit="1" customWidth="1"/>
    <col min="5" max="5" width="6.44140625" bestFit="1" customWidth="1"/>
    <col min="7" max="7" width="41.44140625" bestFit="1" customWidth="1"/>
    <col min="8" max="8" width="2" customWidth="1"/>
    <col min="9" max="9" width="6.4414062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44140625" style="139" customWidth="1"/>
    <col min="4" max="4" width="10.44140625" style="137" customWidth="1"/>
    <col min="5" max="5" width="37.44140625" style="137" customWidth="1"/>
    <col min="6" max="6" width="36.44140625" style="137" customWidth="1"/>
    <col min="7" max="13" width="9.109375" style="137"/>
    <col min="14" max="14" width="38.44140625" style="137" hidden="1" customWidth="1"/>
    <col min="15" max="16" width="9.109375" style="137" hidden="1" customWidth="1"/>
    <col min="17" max="16384" width="9.109375" style="137"/>
  </cols>
  <sheetData>
    <row r="1" spans="1:16" ht="37.5" customHeight="1" x14ac:dyDescent="0.25">
      <c r="A1" s="368" t="str">
        <f>Spolu!C3&amp;", "&amp;Spolu!C6</f>
        <v>Slovenská asociácia zrakovo postihnutých športovcov, Rosina 497, Rosina, 013 22</v>
      </c>
      <c r="B1" s="368"/>
      <c r="C1" s="368"/>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9" t="s">
        <v>1671</v>
      </c>
      <c r="F3" s="370"/>
      <c r="N3" s="137" t="str">
        <f t="shared" si="0"/>
        <v>c - príspevok Slovenskému paralympijskému výboru</v>
      </c>
      <c r="O3" s="137" t="s">
        <v>379</v>
      </c>
      <c r="P3" s="137" t="s">
        <v>380</v>
      </c>
    </row>
    <row r="4" spans="1:16" ht="45.75" customHeight="1" x14ac:dyDescent="0.25">
      <c r="E4" s="370"/>
      <c r="F4" s="370"/>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1.95" customHeight="1" thickBot="1" x14ac:dyDescent="0.3">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30841798</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7" t="s">
        <v>1699</v>
      </c>
      <c r="C22" s="367"/>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44140625" style="139" customWidth="1"/>
    <col min="4" max="4" width="10.44140625" style="137" customWidth="1"/>
    <col min="5" max="5" width="37.44140625" style="137" customWidth="1"/>
    <col min="6" max="6" width="36.44140625" style="137" customWidth="1"/>
    <col min="7" max="7" width="19.109375" style="137" bestFit="1" customWidth="1"/>
    <col min="8" max="8" width="3.109375" style="137" customWidth="1"/>
    <col min="9" max="13" width="9.109375" style="137"/>
    <col min="14" max="14" width="38.44140625" style="137" hidden="1" customWidth="1"/>
    <col min="15" max="16" width="9.109375" style="137" hidden="1" customWidth="1"/>
    <col min="17" max="17" width="9.109375" style="137" customWidth="1"/>
    <col min="18" max="16384" width="9.109375" style="137"/>
  </cols>
  <sheetData>
    <row r="1" spans="1:16" ht="37.5" customHeight="1" x14ac:dyDescent="0.25">
      <c r="A1" s="368" t="str">
        <f>Spolu!C3&amp;", "&amp;Spolu!C6</f>
        <v>Slovenská asociácia zrakovo postihnutých športovcov, Rosina 497, Rosina, 013 22</v>
      </c>
      <c r="B1" s="368"/>
      <c r="C1" s="368"/>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25">
      <c r="E4" s="370"/>
      <c r="F4" s="370"/>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2"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200000000000003" customHeight="1" x14ac:dyDescent="0.25">
      <c r="A14" s="139" t="s">
        <v>1687</v>
      </c>
      <c r="B14" s="373" t="s">
        <v>1707</v>
      </c>
      <c r="C14" s="374"/>
      <c r="F14" s="311"/>
      <c r="N14" s="137" t="str">
        <f t="shared" si="0"/>
        <v xml:space="preserve">n - </v>
      </c>
      <c r="O14" s="137" t="s">
        <v>401</v>
      </c>
    </row>
    <row r="15" spans="1:16" ht="34.200000000000003" customHeight="1" x14ac:dyDescent="0.25">
      <c r="A15" s="139" t="s">
        <v>1708</v>
      </c>
      <c r="B15" s="373"/>
      <c r="C15" s="374"/>
      <c r="F15" s="376"/>
      <c r="N15" s="137" t="str">
        <f t="shared" si="0"/>
        <v xml:space="preserve">o - </v>
      </c>
      <c r="O15" s="137" t="s">
        <v>402</v>
      </c>
    </row>
    <row r="16" spans="1:16" x14ac:dyDescent="0.25">
      <c r="A16" s="139" t="s">
        <v>1690</v>
      </c>
      <c r="B16" s="142">
        <f>F8</f>
        <v>0</v>
      </c>
      <c r="C16" s="137"/>
      <c r="F16" s="376"/>
      <c r="N16" s="137" t="str">
        <f t="shared" si="0"/>
        <v xml:space="preserve">p - </v>
      </c>
      <c r="O16" s="137" t="s">
        <v>403</v>
      </c>
    </row>
    <row r="17" spans="1:16" ht="31.95" customHeight="1" x14ac:dyDescent="0.25">
      <c r="A17" s="139" t="s">
        <v>1693</v>
      </c>
      <c r="B17" s="142">
        <f>F9</f>
        <v>0</v>
      </c>
      <c r="C17" s="137"/>
      <c r="F17" s="376"/>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30841798</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55"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5" t="s">
        <v>1699</v>
      </c>
      <c r="C24" s="375"/>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7" t="s">
        <v>1714</v>
      </c>
      <c r="B2" s="377"/>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Stachova</cp:lastModifiedBy>
  <cp:revision/>
  <dcterms:created xsi:type="dcterms:W3CDTF">2017-02-20T06:20:12Z</dcterms:created>
  <dcterms:modified xsi:type="dcterms:W3CDTF">2025-07-24T09:08:26Z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